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91.xml" ContentType="application/vnd.openxmlformats-officedocument.drawingml.chart+xml"/>
  <Override PartName="/xl/charts/chart86.xml" ContentType="application/vnd.openxmlformats-officedocument.drawingml.chart+xml"/>
  <Override PartName="/xl/charts/chart92.xml" ContentType="application/vnd.openxmlformats-officedocument.drawingml.chart+xml"/>
  <Override PartName="/xl/charts/chart87.xml" ContentType="application/vnd.openxmlformats-officedocument.drawingml.chart+xml"/>
  <Override PartName="/xl/charts/chart93.xml" ContentType="application/vnd.openxmlformats-officedocument.drawingml.chart+xml"/>
  <Override PartName="/xl/charts/chart88.xml" ContentType="application/vnd.openxmlformats-officedocument.drawingml.chart+xml"/>
  <Override PartName="/xl/charts/chart94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_rels/drawing8.xml.rels" ContentType="application/vnd.openxmlformats-package.relationship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5" firstSheet="0" activeTab="6"/>
  </bookViews>
  <sheets>
    <sheet name="zu_Abb_5.1" sheetId="1" state="visible" r:id="rId2"/>
    <sheet name="zu_Abb_5.3" sheetId="2" state="visible" r:id="rId3"/>
    <sheet name="zu_Abb_5.4" sheetId="3" state="visible" r:id="rId4"/>
    <sheet name="zu_Abb_5.5" sheetId="4" state="visible" r:id="rId5"/>
    <sheet name="zu_Abb_5.6" sheetId="5" state="visible" r:id="rId6"/>
    <sheet name="zu_Abb_5.8" sheetId="6" state="visible" r:id="rId7"/>
    <sheet name="zu_Abb_5.11" sheetId="7" state="visible" r:id="rId8"/>
    <sheet name="zu_Abb_5.13" sheetId="8" state="visible" r:id="rId9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<sst xmlns="http://schemas.openxmlformats.org/spreadsheetml/2006/main" count="83" uniqueCount="61">
  <si>
    <t>c(0)</t>
  </si>
  <si>
    <t>k &lt;</t>
  </si>
  <si>
    <t>k &gt;</t>
  </si>
  <si>
    <t>t</t>
  </si>
  <si>
    <t>c(k&lt;)</t>
  </si>
  <si>
    <t>c(k&gt;)</t>
  </si>
  <si>
    <t>C0</t>
  </si>
  <si>
    <t>ln(c_k&lt;)</t>
  </si>
  <si>
    <t>ln(c_k&gt;)</t>
  </si>
  <si>
    <t>k</t>
  </si>
  <si>
    <t>C_A(0)</t>
  </si>
  <si>
    <t>C_B(0)</t>
  </si>
  <si>
    <t>A  + B zu Produkten</t>
  </si>
  <si>
    <t>Kontrolle</t>
  </si>
  <si>
    <t>x(t)</t>
  </si>
  <si>
    <t>c_A(t)</t>
  </si>
  <si>
    <t>c_B(t)</t>
  </si>
  <si>
    <t>c_B(t)-c_A(t)</t>
  </si>
  <si>
    <t>t/s</t>
  </si>
  <si>
    <t>RG</t>
  </si>
  <si>
    <t>Ln c_A</t>
  </si>
  <si>
    <t>Ln c_B</t>
  </si>
  <si>
    <t>Ln x</t>
  </si>
  <si>
    <t>c(0. Ordn.)</t>
  </si>
  <si>
    <t>c(1. Ordn.)</t>
  </si>
  <si>
    <t>c(2. Ordn.)</t>
  </si>
  <si>
    <t>c(3. Ordn.)</t>
  </si>
  <si>
    <t>E_A</t>
  </si>
  <si>
    <t>A</t>
  </si>
  <si>
    <t>R</t>
  </si>
  <si>
    <t>kJ / mol</t>
  </si>
  <si>
    <t>s^(-1)</t>
  </si>
  <si>
    <t>J/(K*mol)</t>
  </si>
  <si>
    <t>T</t>
  </si>
  <si>
    <t>k/s^(-1)</t>
  </si>
  <si>
    <t>1000 K / T</t>
  </si>
  <si>
    <t>ln (k/s^(-1))</t>
  </si>
  <si>
    <t>T_1 / K</t>
  </si>
  <si>
    <t>T_2 / K</t>
  </si>
  <si>
    <t>T_3 / K</t>
  </si>
  <si>
    <t>T_4 / K</t>
  </si>
  <si>
    <t>E</t>
  </si>
  <si>
    <t>dn/dE</t>
  </si>
  <si>
    <t>dn/dE </t>
  </si>
  <si>
    <t>kJ/mol</t>
  </si>
  <si>
    <t>mol/kj/mol</t>
  </si>
  <si>
    <t>Summe N</t>
  </si>
  <si>
    <t>E_mittel</t>
  </si>
  <si>
    <t>Fl. bis (E_m)</t>
  </si>
  <si>
    <t>A gg X</t>
  </si>
  <si>
    <t>k_hin</t>
  </si>
  <si>
    <t>k_rück</t>
  </si>
  <si>
    <t>c_A</t>
  </si>
  <si>
    <t>c_X</t>
  </si>
  <si>
    <t> -ln c_A</t>
  </si>
  <si>
    <t>A-&gt; B-&gt;C</t>
  </si>
  <si>
    <t>c_0</t>
  </si>
  <si>
    <t>k_1</t>
  </si>
  <si>
    <t>k_2</t>
  </si>
  <si>
    <t>c_B</t>
  </si>
  <si>
    <t>c_C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</si>
</sst>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0"/>
    <numFmt numFmtId="166" formatCode="0.0000"/>
    <numFmt numFmtId="167" formatCode="0.0"/>
    <numFmt numFmtId="168" formatCode="0"/>
    <numFmt numFmtId="169" formatCode="0.00E+000"/>
    <numFmt numFmtId="170" formatCode="0.00"/>
    <numFmt numFmtId="171" formatCode="0.0E+00"/>
  </numFmts>
  <fonts count="18">
    <font>
      <sz val="10"/>
      <name val="Tahoma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3"/>
      <name val="Arial"/>
      <family val="2"/>
    </font>
    <font>
      <sz val="8"/>
      <name val="Arial"/>
      <family val="2"/>
    </font>
    <font>
      <sz val="9"/>
      <name val="Arial"/>
      <family val="2"/>
    </font>
    <font>
      <b val="true"/>
      <sz val="12"/>
      <color rgb="FF000000"/>
      <name val="Tahoma"/>
      <family val="2"/>
    </font>
    <font>
      <sz val="10"/>
      <color rgb="FF000000"/>
      <name val="Tahoma"/>
      <family val="2"/>
    </font>
    <font>
      <b val="true"/>
      <sz val="10"/>
      <color rgb="FF000000"/>
      <name val="Tahoma"/>
      <family val="2"/>
    </font>
    <font>
      <sz val="10"/>
      <color rgb="FF579D1C"/>
      <name val="Tahoma"/>
      <family val="2"/>
    </font>
    <font>
      <b val="true"/>
      <sz val="10"/>
      <name val="Tahoma"/>
      <family val="2"/>
    </font>
    <font>
      <sz val="10.8"/>
      <color rgb="FF000000"/>
      <name val="Tahoma"/>
      <family val="2"/>
    </font>
    <font>
      <b val="true"/>
      <sz val="10.8"/>
      <color rgb="FF000000"/>
      <name val="Tahoma"/>
      <family val="2"/>
    </font>
    <font>
      <sz val="13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66"/>
      </patternFill>
    </fill>
    <fill>
      <patternFill patternType="solid">
        <fgColor rgb="FFFFFF66"/>
        <bgColor rgb="FFFFFF99"/>
      </patternFill>
    </fill>
    <fill>
      <patternFill patternType="solid">
        <fgColor rgb="FFFFCC00"/>
        <bgColor rgb="FFFFD32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6E6FF"/>
      <rgbColor rgb="FFFF0000"/>
      <rgbColor rgb="FF00FF00"/>
      <rgbColor rgb="FF0000FF"/>
      <rgbColor rgb="FFFFFF66"/>
      <rgbColor rgb="FFFF00FF"/>
      <rgbColor rgb="FF00FFFF"/>
      <rgbColor rgb="FF800000"/>
      <rgbColor rgb="FF0066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D32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66"/>
      <rgbColor rgb="FF969696"/>
      <rgbColor rgb="FF004586"/>
      <rgbColor rgb="FF579D1C"/>
      <rgbColor rgb="FF003300"/>
      <rgbColor rgb="FF314004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854111405835544"/>
          <c:y val="0.0500521376433785"/>
          <c:w val="0.851046271735927"/>
          <c:h val="0.86548488008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'zu_Abb_5.1'!$B$4</c:f>
              <c:strCache>
                <c:ptCount val="1"/>
                <c:pt idx="0">
                  <c:v>c(k&lt;)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'zu_Abb_5.1'!$A$5:$A$21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  <c:pt idx="16">
                  <c:v>30</c:v>
                </c:pt>
              </c:numCache>
            </c:numRef>
          </c:xVal>
          <c:yVal>
            <c:numRef>
              <c:f>'zu_Abb_5.1'!$B$5:$B$21</c:f>
              <c:numCache>
                <c:formatCode>General</c:formatCode>
                <c:ptCount val="17"/>
                <c:pt idx="0">
                  <c:v>1</c:v>
                </c:pt>
                <c:pt idx="1">
                  <c:v>0.933046724069679</c:v>
                </c:pt>
                <c:pt idx="2">
                  <c:v>0.870576189297161</c:v>
                </c:pt>
                <c:pt idx="3">
                  <c:v>0.812288261476781</c:v>
                </c:pt>
                <c:pt idx="4">
                  <c:v>0.757902901371165</c:v>
                </c:pt>
                <c:pt idx="5">
                  <c:v>0.707158819287271</c:v>
                </c:pt>
                <c:pt idx="6">
                  <c:v>0.659812219732971</c:v>
                </c:pt>
                <c:pt idx="7">
                  <c:v>0.615635630122992</c:v>
                </c:pt>
                <c:pt idx="8">
                  <c:v>0.574416807906831</c:v>
                </c:pt>
                <c:pt idx="9">
                  <c:v>0.535957720868031</c:v>
                </c:pt>
                <c:pt idx="10">
                  <c:v>0.500073595695768</c:v>
                </c:pt>
                <c:pt idx="11">
                  <c:v>0.466592030257681</c:v>
                </c:pt>
                <c:pt idx="12">
                  <c:v>0.43535216530895</c:v>
                </c:pt>
                <c:pt idx="13">
                  <c:v>0.353631453488959</c:v>
                </c:pt>
                <c:pt idx="14">
                  <c:v>0.250073601112094</c:v>
                </c:pt>
                <c:pt idx="15">
                  <c:v>0.176841752497345</c:v>
                </c:pt>
                <c:pt idx="16">
                  <c:v>0.125055204896714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'zu_Abb_5.1'!$C$4</c:f>
              <c:strCache>
                <c:ptCount val="1"/>
                <c:pt idx="0">
                  <c:v>c(k&gt;)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'zu_Abb_5.1'!$A$5:$A$21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  <c:pt idx="16">
                  <c:v>30</c:v>
                </c:pt>
              </c:numCache>
            </c:numRef>
          </c:xVal>
          <c:yVal>
            <c:numRef>
              <c:f>'zu_Abb_5.1'!$C$5:$C$21</c:f>
              <c:numCache>
                <c:formatCode>General</c:formatCode>
                <c:ptCount val="17"/>
                <c:pt idx="0">
                  <c:v>1</c:v>
                </c:pt>
                <c:pt idx="1">
                  <c:v>0.870576189297161</c:v>
                </c:pt>
                <c:pt idx="2">
                  <c:v>0.757902901371165</c:v>
                </c:pt>
                <c:pt idx="3">
                  <c:v>0.659812219732971</c:v>
                </c:pt>
                <c:pt idx="4">
                  <c:v>0.574416807906831</c:v>
                </c:pt>
                <c:pt idx="5">
                  <c:v>0.500073595695768</c:v>
                </c:pt>
                <c:pt idx="6">
                  <c:v>0.43535216530895</c:v>
                </c:pt>
                <c:pt idx="7">
                  <c:v>0.379007229076934</c:v>
                </c:pt>
                <c:pt idx="8">
                  <c:v>0.329954669205873</c:v>
                </c:pt>
                <c:pt idx="9">
                  <c:v>0.287250678558054</c:v>
                </c:pt>
                <c:pt idx="10">
                  <c:v>0.250073601112094</c:v>
                </c:pt>
                <c:pt idx="11">
                  <c:v>0.217708122699985</c:v>
                </c:pt>
                <c:pt idx="12">
                  <c:v>0.189531507839192</c:v>
                </c:pt>
                <c:pt idx="13">
                  <c:v>0.125055204896714</c:v>
                </c:pt>
                <c:pt idx="14">
                  <c:v>0.0625368059731707</c:v>
                </c:pt>
                <c:pt idx="15">
                  <c:v>0.0312730054263321</c:v>
                </c:pt>
                <c:pt idx="16">
                  <c:v>0.0156388042717591</c:v>
                </c:pt>
              </c:numCache>
            </c:numRef>
          </c:yVal>
          <c:smooth val="1"/>
        </c:ser>
        <c:axId val="52774596"/>
        <c:axId val="80567868"/>
      </c:scatterChart>
      <c:valAx>
        <c:axId val="527745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80567868"/>
        <c:crosses val="autoZero"/>
      </c:valAx>
      <c:valAx>
        <c:axId val="805678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2774596"/>
        <c:crosses val="autoZero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67061597406425"/>
          <c:y val="0.358498435870699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'zu_Abb_5.3'!$D$4</c:f>
              <c:strCache>
                <c:ptCount val="1"/>
                <c:pt idx="0">
                  <c:v>ln(c_k&lt;)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004586"/>
                </a:solidFill>
              </a:ln>
            </c:spPr>
            <c:trendlineType val="linear"/>
            <c:forward val="0"/>
            <c:backward val="0"/>
            <c:dispRSqr val="0"/>
            <c:dispEq val="1"/>
          </c:trendline>
          <c:xVal>
            <c:numRef>
              <c:f>'zu_Abb_5.3'!$A$5:$A$21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  <c:pt idx="16">
                  <c:v>30</c:v>
                </c:pt>
              </c:numCache>
            </c:numRef>
          </c:xVal>
          <c:yVal>
            <c:numRef>
              <c:f>'zu_Abb_5.3'!$D$5:$D$21</c:f>
              <c:numCache>
                <c:formatCode>General</c:formatCode>
                <c:ptCount val="17"/>
                <c:pt idx="0">
                  <c:v>-0</c:v>
                </c:pt>
                <c:pt idx="1">
                  <c:v>0.0693000000000004</c:v>
                </c:pt>
                <c:pt idx="2">
                  <c:v>0.138599999999999</c:v>
                </c:pt>
                <c:pt idx="3">
                  <c:v>0.2079</c:v>
                </c:pt>
                <c:pt idx="4">
                  <c:v>0.277200000000001</c:v>
                </c:pt>
                <c:pt idx="5">
                  <c:v>0.3465</c:v>
                </c:pt>
                <c:pt idx="6">
                  <c:v>0.4158</c:v>
                </c:pt>
                <c:pt idx="7">
                  <c:v>0.4851</c:v>
                </c:pt>
                <c:pt idx="8">
                  <c:v>0.554399999999999</c:v>
                </c:pt>
                <c:pt idx="9">
                  <c:v>0.623699999999999</c:v>
                </c:pt>
                <c:pt idx="10">
                  <c:v>0.692999999999999</c:v>
                </c:pt>
                <c:pt idx="11">
                  <c:v>0.762300000000001</c:v>
                </c:pt>
                <c:pt idx="12">
                  <c:v>0.831600000000001</c:v>
                </c:pt>
                <c:pt idx="13">
                  <c:v>1.0395</c:v>
                </c:pt>
                <c:pt idx="14">
                  <c:v>1.386</c:v>
                </c:pt>
                <c:pt idx="15">
                  <c:v>1.7325</c:v>
                </c:pt>
                <c:pt idx="16">
                  <c:v>2.079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'zu_Abb_5.3'!$E$4</c:f>
              <c:strCache>
                <c:ptCount val="1"/>
                <c:pt idx="0">
                  <c:v>ln(c_k&gt;)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ff420e"/>
                </a:solidFill>
              </a:ln>
            </c:spPr>
            <c:trendlineType val="linear"/>
            <c:forward val="0"/>
            <c:backward val="0"/>
            <c:dispRSqr val="0"/>
            <c:dispEq val="1"/>
          </c:trendline>
          <c:xVal>
            <c:numRef>
              <c:f>'zu_Abb_5.3'!$A$5:$A$21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  <c:pt idx="16">
                  <c:v>30</c:v>
                </c:pt>
              </c:numCache>
            </c:numRef>
          </c:xVal>
          <c:yVal>
            <c:numRef>
              <c:f>'zu_Abb_5.3'!$E$5:$E$21</c:f>
              <c:numCache>
                <c:formatCode>General</c:formatCode>
                <c:ptCount val="17"/>
                <c:pt idx="0">
                  <c:v>-0</c:v>
                </c:pt>
                <c:pt idx="1">
                  <c:v>0.138599999999999</c:v>
                </c:pt>
                <c:pt idx="2">
                  <c:v>0.277200000000001</c:v>
                </c:pt>
                <c:pt idx="3">
                  <c:v>0.4158</c:v>
                </c:pt>
                <c:pt idx="4">
                  <c:v>0.554399999999999</c:v>
                </c:pt>
                <c:pt idx="5">
                  <c:v>0.692999999999999</c:v>
                </c:pt>
                <c:pt idx="6">
                  <c:v>0.831600000000001</c:v>
                </c:pt>
                <c:pt idx="7">
                  <c:v>0.970199999999999</c:v>
                </c:pt>
                <c:pt idx="8">
                  <c:v>1.1088</c:v>
                </c:pt>
                <c:pt idx="9">
                  <c:v>1.2474</c:v>
                </c:pt>
                <c:pt idx="10">
                  <c:v>1.386</c:v>
                </c:pt>
                <c:pt idx="11">
                  <c:v>1.5246</c:v>
                </c:pt>
                <c:pt idx="12">
                  <c:v>1.6632</c:v>
                </c:pt>
                <c:pt idx="13">
                  <c:v>2.079</c:v>
                </c:pt>
                <c:pt idx="14">
                  <c:v>2.772</c:v>
                </c:pt>
                <c:pt idx="15">
                  <c:v>3.465</c:v>
                </c:pt>
                <c:pt idx="16">
                  <c:v>4.158</c:v>
                </c:pt>
              </c:numCache>
            </c:numRef>
          </c:yVal>
          <c:smooth val="0"/>
        </c:ser>
        <c:axId val="24289766"/>
        <c:axId val="80573448"/>
      </c:scatterChart>
      <c:valAx>
        <c:axId val="2428976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80573448"/>
        <c:crosses val="autoZero"/>
      </c:valAx>
      <c:valAx>
        <c:axId val="8057344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4289766"/>
        <c:crosses val="autoZero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0966482504604052"/>
          <c:y val="0.0624444444444444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3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A+B, je erster, in Summe 2. Ordnung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'zu_Abb_5.4'!$B$4</c:f>
              <c:strCache>
                <c:ptCount val="1"/>
                <c:pt idx="0">
                  <c:v>c_A(t)</c:v>
                </c:pt>
              </c:strCache>
            </c:strRef>
          </c:tx>
          <c:spPr>
            <a:solidFill>
              <a:srgbClr val="004586"/>
            </a:solidFill>
            <a:ln w="3168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'zu_Abb_5.4'!$F$5:$F$22</c:f>
              <c:numCache>
                <c:formatCode>General</c:formatCode>
                <c:ptCount val="18"/>
                <c:pt idx="0">
                  <c:v>0.0403632831247439</c:v>
                </c:pt>
                <c:pt idx="1">
                  <c:v>0.0814665077527174</c:v>
                </c:pt>
                <c:pt idx="2">
                  <c:v>0.209425997345909</c:v>
                </c:pt>
                <c:pt idx="3">
                  <c:v>0.439578134375503</c:v>
                </c:pt>
                <c:pt idx="4">
                  <c:v>0.693711159757802</c:v>
                </c:pt>
                <c:pt idx="5">
                  <c:v>0.975803283388641</c:v>
                </c:pt>
                <c:pt idx="6">
                  <c:v>1.29077042275142</c:v>
                </c:pt>
                <c:pt idx="7">
                  <c:v>1.64476196473944</c:v>
                </c:pt>
                <c:pt idx="8">
                  <c:v>2.50326285908012</c:v>
                </c:pt>
                <c:pt idx="9">
                  <c:v>3.64643113587909</c:v>
                </c:pt>
                <c:pt idx="10">
                  <c:v>5.24728528934982</c:v>
                </c:pt>
                <c:pt idx="11">
                  <c:v>7.65984504512212</c:v>
                </c:pt>
                <c:pt idx="12">
                  <c:v>11.7557332980424</c:v>
                </c:pt>
                <c:pt idx="13">
                  <c:v>15.1537140339503</c:v>
                </c:pt>
                <c:pt idx="14">
                  <c:v>20.5923883436232</c:v>
                </c:pt>
                <c:pt idx="15">
                  <c:v>31.3723183582769</c:v>
                </c:pt>
                <c:pt idx="16">
                  <c:v>40.2089734038577</c:v>
                </c:pt>
                <c:pt idx="17">
                  <c:v>60.6990597341454</c:v>
                </c:pt>
              </c:numCache>
            </c:numRef>
          </c:xVal>
          <c:yVal>
            <c:numRef>
              <c:f>'zu_Abb_5.4'!$B$5:$B$22</c:f>
              <c:numCache>
                <c:formatCode>General</c:formatCode>
                <c:ptCount val="18"/>
                <c:pt idx="0">
                  <c:v>0.198</c:v>
                </c:pt>
                <c:pt idx="1">
                  <c:v>0.196</c:v>
                </c:pt>
                <c:pt idx="2">
                  <c:v>0.19</c:v>
                </c:pt>
                <c:pt idx="3">
                  <c:v>0.18</c:v>
                </c:pt>
                <c:pt idx="4">
                  <c:v>0.17</c:v>
                </c:pt>
                <c:pt idx="5">
                  <c:v>0.16</c:v>
                </c:pt>
                <c:pt idx="6">
                  <c:v>0.15</c:v>
                </c:pt>
                <c:pt idx="7">
                  <c:v>0.14</c:v>
                </c:pt>
                <c:pt idx="8">
                  <c:v>0.12</c:v>
                </c:pt>
                <c:pt idx="9">
                  <c:v>0.1</c:v>
                </c:pt>
                <c:pt idx="10">
                  <c:v>0.08</c:v>
                </c:pt>
                <c:pt idx="11">
                  <c:v>0.06</c:v>
                </c:pt>
                <c:pt idx="12">
                  <c:v>0.04</c:v>
                </c:pt>
                <c:pt idx="13">
                  <c:v>0.03</c:v>
                </c:pt>
                <c:pt idx="14">
                  <c:v>0.02</c:v>
                </c:pt>
                <c:pt idx="15">
                  <c:v>0.00999999999999998</c:v>
                </c:pt>
                <c:pt idx="16">
                  <c:v>0.00600000000000001</c:v>
                </c:pt>
                <c:pt idx="17">
                  <c:v>0.002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'zu_Abb_5.4'!$C$4</c:f>
              <c:strCache>
                <c:ptCount val="1"/>
                <c:pt idx="0">
                  <c:v>c_B(t)</c:v>
                </c:pt>
              </c:strCache>
            </c:strRef>
          </c:tx>
          <c:spPr>
            <a:solidFill>
              <a:srgbClr val="ff420e"/>
            </a:solidFill>
            <a:ln w="3168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'zu_Abb_5.4'!$F$5:$F$22</c:f>
              <c:numCache>
                <c:formatCode>General</c:formatCode>
                <c:ptCount val="18"/>
                <c:pt idx="0">
                  <c:v>0.0403632831247439</c:v>
                </c:pt>
                <c:pt idx="1">
                  <c:v>0.0814665077527174</c:v>
                </c:pt>
                <c:pt idx="2">
                  <c:v>0.209425997345909</c:v>
                </c:pt>
                <c:pt idx="3">
                  <c:v>0.439578134375503</c:v>
                </c:pt>
                <c:pt idx="4">
                  <c:v>0.693711159757802</c:v>
                </c:pt>
                <c:pt idx="5">
                  <c:v>0.975803283388641</c:v>
                </c:pt>
                <c:pt idx="6">
                  <c:v>1.29077042275142</c:v>
                </c:pt>
                <c:pt idx="7">
                  <c:v>1.64476196473944</c:v>
                </c:pt>
                <c:pt idx="8">
                  <c:v>2.50326285908012</c:v>
                </c:pt>
                <c:pt idx="9">
                  <c:v>3.64643113587909</c:v>
                </c:pt>
                <c:pt idx="10">
                  <c:v>5.24728528934982</c:v>
                </c:pt>
                <c:pt idx="11">
                  <c:v>7.65984504512212</c:v>
                </c:pt>
                <c:pt idx="12">
                  <c:v>11.7557332980424</c:v>
                </c:pt>
                <c:pt idx="13">
                  <c:v>15.1537140339503</c:v>
                </c:pt>
                <c:pt idx="14">
                  <c:v>20.5923883436232</c:v>
                </c:pt>
                <c:pt idx="15">
                  <c:v>31.3723183582769</c:v>
                </c:pt>
                <c:pt idx="16">
                  <c:v>40.2089734038577</c:v>
                </c:pt>
                <c:pt idx="17">
                  <c:v>60.6990597341454</c:v>
                </c:pt>
              </c:numCache>
            </c:numRef>
          </c:xVal>
          <c:yVal>
            <c:numRef>
              <c:f>'zu_Abb_5.4'!$C$5:$C$22</c:f>
              <c:numCache>
                <c:formatCode>General</c:formatCode>
                <c:ptCount val="18"/>
                <c:pt idx="0">
                  <c:v>0.248</c:v>
                </c:pt>
                <c:pt idx="1">
                  <c:v>0.246</c:v>
                </c:pt>
                <c:pt idx="2">
                  <c:v>0.24</c:v>
                </c:pt>
                <c:pt idx="3">
                  <c:v>0.23</c:v>
                </c:pt>
                <c:pt idx="4">
                  <c:v>0.22</c:v>
                </c:pt>
                <c:pt idx="5">
                  <c:v>0.21</c:v>
                </c:pt>
                <c:pt idx="6">
                  <c:v>0.2</c:v>
                </c:pt>
                <c:pt idx="7">
                  <c:v>0.19</c:v>
                </c:pt>
                <c:pt idx="8">
                  <c:v>0.17</c:v>
                </c:pt>
                <c:pt idx="9">
                  <c:v>0.15</c:v>
                </c:pt>
                <c:pt idx="10">
                  <c:v>0.13</c:v>
                </c:pt>
                <c:pt idx="11">
                  <c:v>0.11</c:v>
                </c:pt>
                <c:pt idx="12">
                  <c:v>0.09</c:v>
                </c:pt>
                <c:pt idx="13">
                  <c:v>0.08</c:v>
                </c:pt>
                <c:pt idx="14">
                  <c:v>0.07</c:v>
                </c:pt>
                <c:pt idx="15">
                  <c:v>0.06</c:v>
                </c:pt>
                <c:pt idx="16">
                  <c:v>0.056</c:v>
                </c:pt>
                <c:pt idx="17">
                  <c:v>0.052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'zu_Abb_5.4'!$A$4</c:f>
              <c:strCache>
                <c:ptCount val="1"/>
                <c:pt idx="0">
                  <c:v>x(t)</c:v>
                </c:pt>
              </c:strCache>
            </c:strRef>
          </c:tx>
          <c:spPr>
            <a:solidFill>
              <a:srgbClr val="ffd320"/>
            </a:solidFill>
            <a:ln w="31680">
              <a:solidFill>
                <a:srgbClr val="ffd320"/>
              </a:solidFill>
              <a:round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'zu_Abb_5.4'!$F$5:$F$22</c:f>
              <c:numCache>
                <c:formatCode>General</c:formatCode>
                <c:ptCount val="18"/>
                <c:pt idx="0">
                  <c:v>0.0403632831247439</c:v>
                </c:pt>
                <c:pt idx="1">
                  <c:v>0.0814665077527174</c:v>
                </c:pt>
                <c:pt idx="2">
                  <c:v>0.209425997345909</c:v>
                </c:pt>
                <c:pt idx="3">
                  <c:v>0.439578134375503</c:v>
                </c:pt>
                <c:pt idx="4">
                  <c:v>0.693711159757802</c:v>
                </c:pt>
                <c:pt idx="5">
                  <c:v>0.975803283388641</c:v>
                </c:pt>
                <c:pt idx="6">
                  <c:v>1.29077042275142</c:v>
                </c:pt>
                <c:pt idx="7">
                  <c:v>1.64476196473944</c:v>
                </c:pt>
                <c:pt idx="8">
                  <c:v>2.50326285908012</c:v>
                </c:pt>
                <c:pt idx="9">
                  <c:v>3.64643113587909</c:v>
                </c:pt>
                <c:pt idx="10">
                  <c:v>5.24728528934982</c:v>
                </c:pt>
                <c:pt idx="11">
                  <c:v>7.65984504512212</c:v>
                </c:pt>
                <c:pt idx="12">
                  <c:v>11.7557332980424</c:v>
                </c:pt>
                <c:pt idx="13">
                  <c:v>15.1537140339503</c:v>
                </c:pt>
                <c:pt idx="14">
                  <c:v>20.5923883436232</c:v>
                </c:pt>
                <c:pt idx="15">
                  <c:v>31.3723183582769</c:v>
                </c:pt>
                <c:pt idx="16">
                  <c:v>40.2089734038577</c:v>
                </c:pt>
                <c:pt idx="17">
                  <c:v>60.6990597341454</c:v>
                </c:pt>
              </c:numCache>
            </c:numRef>
          </c:xVal>
          <c:yVal>
            <c:numRef>
              <c:f>'zu_Abb_5.4'!$A$5:$A$22</c:f>
              <c:numCache>
                <c:formatCode>General</c:formatCode>
                <c:ptCount val="18"/>
                <c:pt idx="0">
                  <c:v>0.002</c:v>
                </c:pt>
                <c:pt idx="1">
                  <c:v>0.004</c:v>
                </c:pt>
                <c:pt idx="2">
                  <c:v>0.01</c:v>
                </c:pt>
                <c:pt idx="3">
                  <c:v>0.02</c:v>
                </c:pt>
                <c:pt idx="4">
                  <c:v>0.03</c:v>
                </c:pt>
                <c:pt idx="5">
                  <c:v>0.04</c:v>
                </c:pt>
                <c:pt idx="6">
                  <c:v>0.05</c:v>
                </c:pt>
                <c:pt idx="7">
                  <c:v>0.06</c:v>
                </c:pt>
                <c:pt idx="8">
                  <c:v>0.08</c:v>
                </c:pt>
                <c:pt idx="9">
                  <c:v>0.1</c:v>
                </c:pt>
                <c:pt idx="10">
                  <c:v>0.12</c:v>
                </c:pt>
                <c:pt idx="11">
                  <c:v>0.14</c:v>
                </c:pt>
                <c:pt idx="12">
                  <c:v>0.16</c:v>
                </c:pt>
                <c:pt idx="13">
                  <c:v>0.17</c:v>
                </c:pt>
                <c:pt idx="14">
                  <c:v>0.18</c:v>
                </c:pt>
                <c:pt idx="15">
                  <c:v>0.19</c:v>
                </c:pt>
                <c:pt idx="16">
                  <c:v>0.194</c:v>
                </c:pt>
                <c:pt idx="17">
                  <c:v>0.198</c:v>
                </c:pt>
              </c:numCache>
            </c:numRef>
          </c:yVal>
          <c:smooth val="1"/>
        </c:ser>
        <c:axId val="25668376"/>
        <c:axId val="52634929"/>
      </c:scatterChart>
      <c:valAx>
        <c:axId val="2566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2634929"/>
        <c:crosses val="autoZero"/>
      </c:valAx>
      <c:valAx>
        <c:axId val="5263492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c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5668376"/>
        <c:crosses val="autoZero"/>
      </c:valAx>
      <c:spPr>
        <a:solidFill>
          <a:srgbClr val="ffffff"/>
        </a:solidFill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514009169638309"/>
          <c:y val="0.431493169289766"/>
        </c:manualLayout>
      </c:layout>
      <c:spPr>
        <a:noFill/>
        <a:ln>
          <a:noFill/>
        </a:ln>
      </c:spPr>
    </c:legend>
    <c:plotVisOnly val="0"/>
    <c:dispBlanksAs val="span"/>
  </c:chart>
  <c:spPr>
    <a:solidFill>
      <a:srgbClr val="e6e6ff"/>
    </a:solidFill>
    <a:ln>
      <a:noFill/>
    </a:ln>
  </c:spPr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b="1" sz="12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ahoma"/>
              </a:defRPr>
            </a:pPr>
            <a:r>
              <a:rPr b="1" sz="12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ahoma"/>
              </a:rPr>
              <a:t>Reaktionen verschiedener Ordnungen für ein Edukt</a:t>
            </a:r>
          </a:p>
        </c:rich>
      </c:tx>
      <c:layout>
        <c:manualLayout>
          <c:xMode val="edge"/>
          <c:yMode val="edge"/>
          <c:x val="0.273424863644912"/>
          <c:y val="0.021119708693673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479405679895"/>
          <c:y val="0.19089667728721"/>
          <c:w val="0.848749294715065"/>
          <c:h val="0.650068274920346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'zu_Abb_5.5'!$B$6</c:f>
              <c:strCache>
                <c:ptCount val="1"/>
                <c:pt idx="0">
                  <c:v>c(0. Ordn.)</c:v>
                </c:pt>
              </c:strCache>
            </c:strRef>
          </c:tx>
          <c:spPr>
            <a:solidFill>
              <a:srgbClr val="ff00ff"/>
            </a:solidFill>
            <a:ln w="12600">
              <a:solidFill>
                <a:srgbClr val="ff00ff"/>
              </a:solidFill>
              <a:round/>
            </a:ln>
          </c:spPr>
          <c:marker>
            <c:symbol val="diamond"/>
            <c:size val="6"/>
            <c:spPr>
              <a:solidFill>
                <a:srgbClr val="ff00ff"/>
              </a:solidFill>
            </c:spPr>
          </c:marker>
          <c:dLbls>
            <c:dLbl>
              <c:idx val="0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'zu_Abb_5.5'!$A$7:$A$17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'zu_Abb_5.5'!$B$7:$B$17</c:f>
              <c:numCache>
                <c:formatCode>General</c:formatCode>
                <c:ptCount val="11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0.2</c:v>
                </c:pt>
                <c:pt idx="9">
                  <c:v>0.1</c:v>
                </c:pt>
                <c:pt idx="10">
                  <c:v>0</c:v>
                </c:pt>
              </c:numCache>
            </c:numRef>
          </c:yVal>
          <c:smooth val="1"/>
        </c:ser>
        <c:axId val="90591527"/>
        <c:axId val="17563200"/>
      </c:scatterChart>
      <c:valAx>
        <c:axId val="90591527"/>
        <c:scaling>
          <c:orientation val="minMax"/>
          <c:max val="30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Tahoma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Tahoma"/>
                  </a:rPr>
                  <a:t>t</a:t>
                </a:r>
              </a:p>
            </c:rich>
          </c:tx>
          <c:layout>
            <c:manualLayout>
              <c:xMode val="edge"/>
              <c:yMode val="edge"/>
              <c:x val="0.505360165506865"/>
              <c:y val="0.943195266272189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ahoma"/>
              </a:defRPr>
            </a:pPr>
          </a:p>
        </c:txPr>
        <c:crossAx val="17563200"/>
        <c:crosses val="autoZero"/>
      </c:valAx>
      <c:valAx>
        <c:axId val="17563200"/>
        <c:scaling>
          <c:orientation val="minMax"/>
          <c:max val="1"/>
        </c:scaling>
        <c:delete val="0"/>
        <c:axPos val="l"/>
        <c:majorGridlines>
          <c:spPr>
            <a:ln w="12600">
              <a:solidFill>
                <a:srgbClr val="000000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Tahoma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Tahoma"/>
                  </a:rPr>
                  <a:t>c(Edukt)</a:t>
                </a:r>
              </a:p>
            </c:rich>
          </c:tx>
          <c:layout>
            <c:manualLayout>
              <c:xMode val="edge"/>
              <c:yMode val="edge"/>
              <c:x val="0.0206507429001316"/>
              <c:y val="0.612653618570778"/>
            </c:manualLayout>
          </c:layout>
          <c:overlay val="0"/>
        </c:title>
        <c:numFmt formatCode="0.00" sourceLinked="0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ahoma"/>
              </a:defRPr>
            </a:pPr>
          </a:p>
        </c:txPr>
        <c:crossAx val="90591527"/>
        <c:crosses val="autoZero"/>
      </c:valAx>
      <c:spPr>
        <a:solidFill>
          <a:srgbClr val="ffffff"/>
        </a:solidFill>
        <a:ln w="12600">
          <a:solidFill>
            <a:srgbClr val="969696"/>
          </a:solidFill>
          <a:round/>
        </a:ln>
      </c:spPr>
    </c:plotArea>
    <c:legend>
      <c:legendPos val="t"/>
      <c:layout>
        <c:manualLayout>
          <c:xMode val="edge"/>
          <c:yMode val="edge"/>
          <c:x val="0.44905021628738"/>
          <c:y val="0.0855712335002276"/>
        </c:manualLayout>
      </c:layout>
      <c:overlay val="0"/>
      <c:spPr>
        <a:solidFill>
          <a:srgbClr val="ffffff"/>
        </a:solidFill>
        <a:ln w="12600">
          <a:solidFill>
            <a:srgbClr val="000000"/>
          </a:solidFill>
          <a:round/>
        </a:ln>
      </c:spPr>
    </c:legend>
    <c:plotVisOnly val="0"/>
    <c:dispBlanksAs val="span"/>
  </c:chart>
  <c:spPr>
    <a:solidFill>
      <a:srgbClr val="ccccff"/>
    </a:solidFill>
    <a:ln w="12600">
      <a:solidFill>
        <a:srgbClr val="000000"/>
      </a:solidFill>
      <a:round/>
    </a:ln>
  </c:spPr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762883447301066"/>
          <c:y val="0.0391495371096815"/>
          <c:w val="0.804637659013638"/>
          <c:h val="0.8715675506041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'zu_Abb_5.5'!$B$6</c:f>
              <c:strCache>
                <c:ptCount val="1"/>
                <c:pt idx="0">
                  <c:v>c(0. Ordn.)</c:v>
                </c:pt>
              </c:strCache>
            </c:strRef>
          </c:tx>
          <c:spPr>
            <a:solidFill>
              <a:srgbClr val="004586"/>
            </a:solidFill>
            <a:ln w="3168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'zu_Abb_5.5'!$A$7:$A$23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  <c:pt idx="16">
                  <c:v>30</c:v>
                </c:pt>
              </c:numCache>
            </c:numRef>
          </c:xVal>
          <c:yVal>
            <c:numRef>
              <c:f>'zu_Abb_5.5'!$B$7:$B$23</c:f>
              <c:numCache>
                <c:formatCode>General</c:formatCode>
                <c:ptCount val="17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0.2</c:v>
                </c:pt>
                <c:pt idx="9">
                  <c:v>0.1</c:v>
                </c:pt>
                <c:pt idx="10">
                  <c:v>0</c:v>
                </c:pt>
                <c:pt idx="11">
                  <c:v>-0.1</c:v>
                </c:pt>
                <c:pt idx="12">
                  <c:v>-0.2</c:v>
                </c:pt>
                <c:pt idx="13">
                  <c:v>-0.5</c:v>
                </c:pt>
                <c:pt idx="14">
                  <c:v>-1</c:v>
                </c:pt>
                <c:pt idx="15">
                  <c:v>-1.5</c:v>
                </c:pt>
                <c:pt idx="16">
                  <c:v>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'zu_Abb_5.5'!$C$6</c:f>
              <c:strCache>
                <c:ptCount val="1"/>
                <c:pt idx="0">
                  <c:v>c(1. Ordn.)</c:v>
                </c:pt>
              </c:strCache>
            </c:strRef>
          </c:tx>
          <c:spPr>
            <a:solidFill>
              <a:srgbClr val="ff420e"/>
            </a:solidFill>
            <a:ln w="3168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'zu_Abb_5.5'!$A$7:$A$23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  <c:pt idx="16">
                  <c:v>30</c:v>
                </c:pt>
              </c:numCache>
            </c:numRef>
          </c:xVal>
          <c:yVal>
            <c:numRef>
              <c:f>'zu_Abb_5.5'!$C$7:$C$23</c:f>
              <c:numCache>
                <c:formatCode>General</c:formatCode>
                <c:ptCount val="17"/>
                <c:pt idx="0">
                  <c:v>1</c:v>
                </c:pt>
                <c:pt idx="1">
                  <c:v>0.90483741803596</c:v>
                </c:pt>
                <c:pt idx="2">
                  <c:v>0.818730753077982</c:v>
                </c:pt>
                <c:pt idx="3">
                  <c:v>0.740818220681718</c:v>
                </c:pt>
                <c:pt idx="4">
                  <c:v>0.670320046035639</c:v>
                </c:pt>
                <c:pt idx="5">
                  <c:v>0.606530659712633</c:v>
                </c:pt>
                <c:pt idx="6">
                  <c:v>0.548811636094026</c:v>
                </c:pt>
                <c:pt idx="7">
                  <c:v>0.496585303791409</c:v>
                </c:pt>
                <c:pt idx="8">
                  <c:v>0.449328964117222</c:v>
                </c:pt>
                <c:pt idx="9">
                  <c:v>0.406569659740599</c:v>
                </c:pt>
                <c:pt idx="10">
                  <c:v>0.367879441171442</c:v>
                </c:pt>
                <c:pt idx="11">
                  <c:v>0.33287108369808</c:v>
                </c:pt>
                <c:pt idx="12">
                  <c:v>0.301194211912202</c:v>
                </c:pt>
                <c:pt idx="13">
                  <c:v>0.22313016014843</c:v>
                </c:pt>
                <c:pt idx="14">
                  <c:v>0.135335283236613</c:v>
                </c:pt>
                <c:pt idx="15">
                  <c:v>0.0820849986238988</c:v>
                </c:pt>
                <c:pt idx="16">
                  <c:v>0.049787068367864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'zu_Abb_5.5'!$D$6</c:f>
              <c:strCache>
                <c:ptCount val="1"/>
                <c:pt idx="0">
                  <c:v>c(2. Ordn.)</c:v>
                </c:pt>
              </c:strCache>
            </c:strRef>
          </c:tx>
          <c:spPr>
            <a:solidFill>
              <a:srgbClr val="ffd320"/>
            </a:solidFill>
            <a:ln w="3168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'zu_Abb_5.5'!$A$7:$A$23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  <c:pt idx="16">
                  <c:v>30</c:v>
                </c:pt>
              </c:numCache>
            </c:numRef>
          </c:xVal>
          <c:yVal>
            <c:numRef>
              <c:f>'zu_Abb_5.5'!$D$7:$D$23</c:f>
              <c:numCache>
                <c:formatCode>General</c:formatCode>
                <c:ptCount val="17"/>
                <c:pt idx="0">
                  <c:v>1</c:v>
                </c:pt>
                <c:pt idx="1">
                  <c:v>0.909090909090909</c:v>
                </c:pt>
                <c:pt idx="2">
                  <c:v>0.833333333333333</c:v>
                </c:pt>
                <c:pt idx="3">
                  <c:v>0.769230769230769</c:v>
                </c:pt>
                <c:pt idx="4">
                  <c:v>0.714285714285714</c:v>
                </c:pt>
                <c:pt idx="5">
                  <c:v>0.666666666666667</c:v>
                </c:pt>
                <c:pt idx="6">
                  <c:v>0.625</c:v>
                </c:pt>
                <c:pt idx="7">
                  <c:v>0.588235294117647</c:v>
                </c:pt>
                <c:pt idx="8">
                  <c:v>0.555555555555556</c:v>
                </c:pt>
                <c:pt idx="9">
                  <c:v>0.526315789473684</c:v>
                </c:pt>
                <c:pt idx="10">
                  <c:v>0.5</c:v>
                </c:pt>
                <c:pt idx="11">
                  <c:v>0.476190476190476</c:v>
                </c:pt>
                <c:pt idx="12">
                  <c:v>0.454545454545455</c:v>
                </c:pt>
                <c:pt idx="13">
                  <c:v>0.4</c:v>
                </c:pt>
                <c:pt idx="14">
                  <c:v>0.333333333333333</c:v>
                </c:pt>
                <c:pt idx="15">
                  <c:v>0.285714285714286</c:v>
                </c:pt>
                <c:pt idx="16">
                  <c:v>0.25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'zu_Abb_5.5'!$E$6</c:f>
              <c:strCache>
                <c:ptCount val="1"/>
                <c:pt idx="0">
                  <c:v>c(3. Ordn.)</c:v>
                </c:pt>
              </c:strCache>
            </c:strRef>
          </c:tx>
          <c:spPr>
            <a:solidFill>
              <a:srgbClr val="579d1c"/>
            </a:solidFill>
            <a:ln w="31680">
              <a:noFill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'zu_Abb_5.5'!$A$7:$A$23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  <c:pt idx="16">
                  <c:v>30</c:v>
                </c:pt>
              </c:numCache>
            </c:numRef>
          </c:xVal>
          <c:yVal>
            <c:numRef>
              <c:f>'zu_Abb_5.5'!$E$7:$E$23</c:f>
              <c:numCache>
                <c:formatCode>General</c:formatCode>
                <c:ptCount val="17"/>
                <c:pt idx="0">
                  <c:v>1</c:v>
                </c:pt>
                <c:pt idx="1">
                  <c:v>0.912870929175277</c:v>
                </c:pt>
                <c:pt idx="2">
                  <c:v>0.845154254728516</c:v>
                </c:pt>
                <c:pt idx="3">
                  <c:v>0.790569415042095</c:v>
                </c:pt>
                <c:pt idx="4">
                  <c:v>0.74535599249993</c:v>
                </c:pt>
                <c:pt idx="5">
                  <c:v>0.707106781186548</c:v>
                </c:pt>
                <c:pt idx="6">
                  <c:v>0.674199862463242</c:v>
                </c:pt>
                <c:pt idx="7">
                  <c:v>0.645497224367903</c:v>
                </c:pt>
                <c:pt idx="8">
                  <c:v>0.620173672946042</c:v>
                </c:pt>
                <c:pt idx="9">
                  <c:v>0.597614304667197</c:v>
                </c:pt>
                <c:pt idx="10">
                  <c:v>0.577350269189626</c:v>
                </c:pt>
                <c:pt idx="11">
                  <c:v>0.559016994374947</c:v>
                </c:pt>
                <c:pt idx="12">
                  <c:v>0.54232614454664</c:v>
                </c:pt>
                <c:pt idx="13">
                  <c:v>0.5</c:v>
                </c:pt>
                <c:pt idx="14">
                  <c:v>0.447213595499958</c:v>
                </c:pt>
                <c:pt idx="15">
                  <c:v>0.408248290463863</c:v>
                </c:pt>
                <c:pt idx="16">
                  <c:v>0.377964473009227</c:v>
                </c:pt>
              </c:numCache>
            </c:numRef>
          </c:yVal>
          <c:smooth val="0"/>
        </c:ser>
        <c:axId val="76439296"/>
        <c:axId val="32172982"/>
      </c:scatterChart>
      <c:valAx>
        <c:axId val="7643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32172982"/>
        <c:crosses val="autoZero"/>
      </c:valAx>
      <c:valAx>
        <c:axId val="32172982"/>
        <c:scaling>
          <c:orientation val="minMax"/>
          <c:max val="1"/>
          <c:min val="-0.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76439296"/>
        <c:crosses val="autoZero"/>
        <c:majorUnit val="0.1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'zu_Abb_5.6'!$B$5</c:f>
              <c:strCache>
                <c:ptCount val="1"/>
                <c:pt idx="0">
                  <c:v>k/s^(-1)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'zu_Abb_5.6'!$A$6:$A$34</c:f>
              <c:numCache>
                <c:formatCode>General</c:formatCode>
                <c:ptCount val="2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270</c:v>
                </c:pt>
                <c:pt idx="6">
                  <c:v>300</c:v>
                </c:pt>
                <c:pt idx="7">
                  <c:v>320</c:v>
                </c:pt>
                <c:pt idx="8">
                  <c:v>340</c:v>
                </c:pt>
                <c:pt idx="9">
                  <c:v>360</c:v>
                </c:pt>
                <c:pt idx="10">
                  <c:v>380</c:v>
                </c:pt>
                <c:pt idx="11">
                  <c:v>400</c:v>
                </c:pt>
                <c:pt idx="12">
                  <c:v>450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1000</c:v>
                </c:pt>
                <c:pt idx="18">
                  <c:v>1500</c:v>
                </c:pt>
                <c:pt idx="19">
                  <c:v>2000</c:v>
                </c:pt>
                <c:pt idx="20">
                  <c:v>3000</c:v>
                </c:pt>
                <c:pt idx="21">
                  <c:v>5000</c:v>
                </c:pt>
                <c:pt idx="22">
                  <c:v>7000</c:v>
                </c:pt>
                <c:pt idx="23">
                  <c:v>10000</c:v>
                </c:pt>
                <c:pt idx="24">
                  <c:v>15000</c:v>
                </c:pt>
                <c:pt idx="25">
                  <c:v>20000</c:v>
                </c:pt>
                <c:pt idx="26">
                  <c:v>25000</c:v>
                </c:pt>
                <c:pt idx="27">
                  <c:v>32000</c:v>
                </c:pt>
                <c:pt idx="28">
                  <c:v>40000</c:v>
                </c:pt>
              </c:numCache>
            </c:numRef>
          </c:xVal>
          <c:yVal>
            <c:numRef>
              <c:f>'zu_Abb_5.6'!$B$6:$B$34</c:f>
              <c:numCache>
                <c:formatCode>General</c:formatCode>
                <c:ptCount val="29"/>
                <c:pt idx="0">
                  <c:v>7.59552982126472E-040</c:v>
                </c:pt>
                <c:pt idx="1">
                  <c:v>9.93689527349672E-014</c:v>
                </c:pt>
                <c:pt idx="2">
                  <c:v>5.04446282580965E-005</c:v>
                </c:pt>
                <c:pt idx="3">
                  <c:v>1.13657220868477</c:v>
                </c:pt>
                <c:pt idx="4">
                  <c:v>464.800189540198</c:v>
                </c:pt>
                <c:pt idx="5">
                  <c:v>2761.17686896683</c:v>
                </c:pt>
                <c:pt idx="6">
                  <c:v>25608.2050787488</c:v>
                </c:pt>
                <c:pt idx="7">
                  <c:v>89634.8513204287</c:v>
                </c:pt>
                <c:pt idx="8">
                  <c:v>270746.695184507</c:v>
                </c:pt>
                <c:pt idx="9">
                  <c:v>723280.086183732</c:v>
                </c:pt>
                <c:pt idx="10">
                  <c:v>1742326.33027726</c:v>
                </c:pt>
                <c:pt idx="11">
                  <c:v>3843883.28554627</c:v>
                </c:pt>
                <c:pt idx="12">
                  <c:v>20428377.6024613</c:v>
                </c:pt>
                <c:pt idx="13">
                  <c:v>77732891.7770501</c:v>
                </c:pt>
                <c:pt idx="14">
                  <c:v>576980646.143122</c:v>
                </c:pt>
                <c:pt idx="15">
                  <c:v>2415389983.33364</c:v>
                </c:pt>
                <c:pt idx="16">
                  <c:v>7068980316.29043</c:v>
                </c:pt>
                <c:pt idx="17">
                  <c:v>31788796660.1702</c:v>
                </c:pt>
                <c:pt idx="18">
                  <c:v>235955719873.43</c:v>
                </c:pt>
                <c:pt idx="19">
                  <c:v>642848626491.66</c:v>
                </c:pt>
                <c:pt idx="20">
                  <c:v>1751406394402.68</c:v>
                </c:pt>
                <c:pt idx="21">
                  <c:v>3904896250084.23</c:v>
                </c:pt>
                <c:pt idx="22">
                  <c:v>5506146257169.15</c:v>
                </c:pt>
                <c:pt idx="23">
                  <c:v>7124861489958.59</c:v>
                </c:pt>
                <c:pt idx="24">
                  <c:v>8706268729321.56</c:v>
                </c:pt>
                <c:pt idx="25">
                  <c:v>9624094729867.41</c:v>
                </c:pt>
                <c:pt idx="26">
                  <c:v>10220604470427.4</c:v>
                </c:pt>
                <c:pt idx="27">
                  <c:v>10772802249451.5</c:v>
                </c:pt>
                <c:pt idx="28">
                  <c:v>11185402607339.5</c:v>
                </c:pt>
              </c:numCache>
            </c:numRef>
          </c:yVal>
          <c:smooth val="0"/>
        </c:ser>
        <c:axId val="24102586"/>
        <c:axId val="5574417"/>
      </c:scatterChart>
      <c:valAx>
        <c:axId val="2410258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 / K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574417"/>
        <c:crosses val="autoZero"/>
      </c:valAx>
      <c:valAx>
        <c:axId val="557441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k / s^(-1)</a:t>
                </a: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4102586"/>
        <c:crosses val="autoZero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297853891177108"/>
          <c:y val="0.0485332514206727"/>
          <c:w val="0.682094081942337"/>
          <c:h val="0.751190293349716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'zu_Abb_5.6'!$B$5</c:f>
              <c:strCache>
                <c:ptCount val="1"/>
                <c:pt idx="0">
                  <c:v>k/s^(-1)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'zu_Abb_5.6'!$A$6:$A$23</c:f>
              <c:numCache>
                <c:formatCode>General</c:formatCode>
                <c:ptCount val="1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270</c:v>
                </c:pt>
                <c:pt idx="6">
                  <c:v>300</c:v>
                </c:pt>
                <c:pt idx="7">
                  <c:v>320</c:v>
                </c:pt>
                <c:pt idx="8">
                  <c:v>340</c:v>
                </c:pt>
                <c:pt idx="9">
                  <c:v>360</c:v>
                </c:pt>
                <c:pt idx="10">
                  <c:v>380</c:v>
                </c:pt>
                <c:pt idx="11">
                  <c:v>400</c:v>
                </c:pt>
                <c:pt idx="12">
                  <c:v>450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1000</c:v>
                </c:pt>
              </c:numCache>
            </c:numRef>
          </c:xVal>
          <c:yVal>
            <c:numRef>
              <c:f>'zu_Abb_5.6'!$B$6:$B$23</c:f>
              <c:numCache>
                <c:formatCode>General</c:formatCode>
                <c:ptCount val="18"/>
                <c:pt idx="0">
                  <c:v>7.59552982126472E-040</c:v>
                </c:pt>
                <c:pt idx="1">
                  <c:v>9.93689527349672E-014</c:v>
                </c:pt>
                <c:pt idx="2">
                  <c:v>5.04446282580965E-005</c:v>
                </c:pt>
                <c:pt idx="3">
                  <c:v>1.13657220868477</c:v>
                </c:pt>
                <c:pt idx="4">
                  <c:v>464.800189540198</c:v>
                </c:pt>
                <c:pt idx="5">
                  <c:v>2761.17686896683</c:v>
                </c:pt>
                <c:pt idx="6">
                  <c:v>25608.2050787488</c:v>
                </c:pt>
                <c:pt idx="7">
                  <c:v>89634.8513204287</c:v>
                </c:pt>
                <c:pt idx="8">
                  <c:v>270746.695184507</c:v>
                </c:pt>
                <c:pt idx="9">
                  <c:v>723280.086183732</c:v>
                </c:pt>
                <c:pt idx="10">
                  <c:v>1742326.33027726</c:v>
                </c:pt>
                <c:pt idx="11">
                  <c:v>3843883.28554627</c:v>
                </c:pt>
                <c:pt idx="12">
                  <c:v>20428377.6024613</c:v>
                </c:pt>
                <c:pt idx="13">
                  <c:v>77732891.7770501</c:v>
                </c:pt>
                <c:pt idx="14">
                  <c:v>576980646.143122</c:v>
                </c:pt>
                <c:pt idx="15">
                  <c:v>2415389983.33364</c:v>
                </c:pt>
                <c:pt idx="16">
                  <c:v>7068980316.29043</c:v>
                </c:pt>
                <c:pt idx="17">
                  <c:v>31788796660.1702</c:v>
                </c:pt>
              </c:numCache>
            </c:numRef>
          </c:yVal>
          <c:smooth val="0"/>
        </c:ser>
        <c:axId val="47746726"/>
        <c:axId val="99681614"/>
      </c:scatterChart>
      <c:valAx>
        <c:axId val="47746726"/>
        <c:scaling>
          <c:orientation val="minMax"/>
          <c:max val="400"/>
          <c:min val="250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 / K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99681614"/>
        <c:crosses val="autoZero"/>
      </c:valAx>
      <c:valAx>
        <c:axId val="9968161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k / s^(-1)</a:t>
                </a: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7746726"/>
        <c:crosses val="autoZero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'zu_Abb_5.6'!$D$5</c:f>
              <c:strCache>
                <c:ptCount val="1"/>
                <c:pt idx="0">
                  <c:v>ln (k/s^(-1))</c:v>
                </c:pt>
              </c:strCache>
            </c:strRef>
          </c:tx>
          <c:spPr>
            <a:solidFill>
              <a:srgbClr val="579d1c"/>
            </a:solidFill>
            <a:ln w="28800">
              <a:noFill/>
            </a:ln>
          </c:spPr>
          <c:marker>
            <c:symbol val="diamond"/>
            <c:size val="5"/>
            <c:spPr>
              <a:solidFill>
                <a:srgbClr val="579d1c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666666"/>
                </a:solidFill>
              </a:ln>
            </c:spPr>
            <c:trendlineType val="linear"/>
            <c:forward val="0"/>
            <c:backward val="0"/>
            <c:dispRSqr val="0"/>
            <c:dispEq val="1"/>
          </c:trendline>
          <c:xVal>
            <c:numRef>
              <c:f>'zu_Abb_5.6'!$C$6:$C$34</c:f>
              <c:numCache>
                <c:formatCode>General</c:formatCode>
                <c:ptCount val="29"/>
                <c:pt idx="0">
                  <c:v>20</c:v>
                </c:pt>
                <c:pt idx="1">
                  <c:v>10</c:v>
                </c:pt>
                <c:pt idx="2">
                  <c:v>6.66666666666667</c:v>
                </c:pt>
                <c:pt idx="3">
                  <c:v>5</c:v>
                </c:pt>
                <c:pt idx="4">
                  <c:v>4</c:v>
                </c:pt>
                <c:pt idx="5">
                  <c:v>3.7037037037037</c:v>
                </c:pt>
                <c:pt idx="6">
                  <c:v>3.33333333333333</c:v>
                </c:pt>
                <c:pt idx="7">
                  <c:v>3.125</c:v>
                </c:pt>
                <c:pt idx="8">
                  <c:v>2.94117647058824</c:v>
                </c:pt>
                <c:pt idx="9">
                  <c:v>2.77777777777778</c:v>
                </c:pt>
                <c:pt idx="10">
                  <c:v>2.63157894736842</c:v>
                </c:pt>
                <c:pt idx="11">
                  <c:v>2.5</c:v>
                </c:pt>
                <c:pt idx="12">
                  <c:v>2.22222222222222</c:v>
                </c:pt>
                <c:pt idx="13">
                  <c:v>2</c:v>
                </c:pt>
                <c:pt idx="14">
                  <c:v>1.66666666666667</c:v>
                </c:pt>
                <c:pt idx="15">
                  <c:v>1.42857142857143</c:v>
                </c:pt>
                <c:pt idx="16">
                  <c:v>1.25</c:v>
                </c:pt>
                <c:pt idx="17">
                  <c:v>1</c:v>
                </c:pt>
                <c:pt idx="18">
                  <c:v>0.666666666666667</c:v>
                </c:pt>
                <c:pt idx="19">
                  <c:v>0.5</c:v>
                </c:pt>
                <c:pt idx="20">
                  <c:v>0.333333333333333</c:v>
                </c:pt>
                <c:pt idx="21">
                  <c:v>0.2</c:v>
                </c:pt>
                <c:pt idx="22">
                  <c:v>0.142857142857143</c:v>
                </c:pt>
                <c:pt idx="23">
                  <c:v>0.1</c:v>
                </c:pt>
                <c:pt idx="24">
                  <c:v>0.0666666666666667</c:v>
                </c:pt>
                <c:pt idx="25">
                  <c:v>0.05</c:v>
                </c:pt>
                <c:pt idx="26">
                  <c:v>0.04</c:v>
                </c:pt>
                <c:pt idx="27">
                  <c:v>0.03125</c:v>
                </c:pt>
                <c:pt idx="28">
                  <c:v>0.025</c:v>
                </c:pt>
              </c:numCache>
            </c:numRef>
          </c:xVal>
          <c:yVal>
            <c:numRef>
              <c:f>'zu_Abb_5.6'!$D$6:$D$34</c:f>
              <c:numCache>
                <c:formatCode>General</c:formatCode>
                <c:ptCount val="29"/>
                <c:pt idx="0">
                  <c:v>-90.0758438269286</c:v>
                </c:pt>
                <c:pt idx="1">
                  <c:v>-29.9399366767693</c:v>
                </c:pt>
                <c:pt idx="2">
                  <c:v>-9.89463429338282</c:v>
                </c:pt>
                <c:pt idx="3">
                  <c:v>0.128016898310409</c:v>
                </c:pt>
                <c:pt idx="4">
                  <c:v>6.14160761332634</c:v>
                </c:pt>
                <c:pt idx="5">
                  <c:v>7.92341226962736</c:v>
                </c:pt>
                <c:pt idx="6">
                  <c:v>10.1506680900036</c:v>
                </c:pt>
                <c:pt idx="7">
                  <c:v>11.4034994889653</c:v>
                </c:pt>
                <c:pt idx="8">
                  <c:v>12.5089389586373</c:v>
                </c:pt>
                <c:pt idx="9">
                  <c:v>13.491551820568</c:v>
                </c:pt>
                <c:pt idx="10">
                  <c:v>14.3707317496639</c:v>
                </c:pt>
                <c:pt idx="11">
                  <c:v>15.1619936858502</c:v>
                </c:pt>
                <c:pt idx="12">
                  <c:v>16.8324355511325</c:v>
                </c:pt>
                <c:pt idx="13">
                  <c:v>18.1687890433582</c:v>
                </c:pt>
                <c:pt idx="14">
                  <c:v>20.1733192816969</c:v>
                </c:pt>
                <c:pt idx="15">
                  <c:v>21.6051265947959</c:v>
                </c:pt>
                <c:pt idx="16">
                  <c:v>22.6789820796202</c:v>
                </c:pt>
                <c:pt idx="17">
                  <c:v>24.1823797583741</c:v>
                </c:pt>
                <c:pt idx="18">
                  <c:v>26.1869099967128</c:v>
                </c:pt>
                <c:pt idx="19">
                  <c:v>27.1891751158821</c:v>
                </c:pt>
                <c:pt idx="20">
                  <c:v>28.1914402350514</c:v>
                </c:pt>
                <c:pt idx="21">
                  <c:v>28.9932523303869</c:v>
                </c:pt>
                <c:pt idx="22">
                  <c:v>29.3368860855307</c:v>
                </c:pt>
                <c:pt idx="23">
                  <c:v>29.5946114018885</c:v>
                </c:pt>
                <c:pt idx="24">
                  <c:v>29.7950644257224</c:v>
                </c:pt>
                <c:pt idx="25">
                  <c:v>29.8952909376393</c:v>
                </c:pt>
                <c:pt idx="26">
                  <c:v>29.9554268447894</c:v>
                </c:pt>
                <c:pt idx="27">
                  <c:v>30.0080457635458</c:v>
                </c:pt>
                <c:pt idx="28">
                  <c:v>30.0456307055147</c:v>
                </c:pt>
              </c:numCache>
            </c:numRef>
          </c:yVal>
          <c:smooth val="0"/>
        </c:ser>
        <c:axId val="63423394"/>
        <c:axId val="51642779"/>
      </c:scatterChart>
      <c:valAx>
        <c:axId val="634233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1000 K / 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1642779"/>
        <c:crosses val="autoZero"/>
      </c:valAx>
      <c:valAx>
        <c:axId val="51642779"/>
        <c:scaling>
          <c:orientation val="minMax"/>
        </c:scaling>
        <c:delete val="0"/>
        <c:axPos val="l"/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ln (k/s^(-1))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3423394"/>
        <c:crosses val="autoZero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'zu_Abb_5.8'!$B$2</c:f>
              <c:strCache>
                <c:ptCount val="1"/>
                <c:pt idx="0">
                  <c:v>273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5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'zu_Abb_5.8'!$A$6:$A$26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10</c:v>
                </c:pt>
                <c:pt idx="12">
                  <c:v>15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  <c:pt idx="16">
                  <c:v>50</c:v>
                </c:pt>
                <c:pt idx="17">
                  <c:v>70</c:v>
                </c:pt>
                <c:pt idx="18">
                  <c:v>80</c:v>
                </c:pt>
                <c:pt idx="19">
                  <c:v>90</c:v>
                </c:pt>
                <c:pt idx="20">
                  <c:v>100</c:v>
                </c:pt>
              </c:numCache>
            </c:numRef>
          </c:xVal>
          <c:yVal>
            <c:numRef>
              <c:f>'zu_Abb_5.8'!$B$6:$B$26</c:f>
              <c:numCache>
                <c:formatCode>General</c:formatCode>
                <c:ptCount val="21"/>
                <c:pt idx="0">
                  <c:v>0.0998444143976333</c:v>
                </c:pt>
                <c:pt idx="1">
                  <c:v>0.135115652787987</c:v>
                </c:pt>
                <c:pt idx="2">
                  <c:v>0.158350042825024</c:v>
                </c:pt>
                <c:pt idx="3">
                  <c:v>0.187187284310628</c:v>
                </c:pt>
                <c:pt idx="4">
                  <c:v>0.207461259651793</c:v>
                </c:pt>
                <c:pt idx="5">
                  <c:v>0.212385958442825</c:v>
                </c:pt>
                <c:pt idx="6">
                  <c:v>0.208692042411964</c:v>
                </c:pt>
                <c:pt idx="7">
                  <c:v>0.193334659068179</c:v>
                </c:pt>
                <c:pt idx="8">
                  <c:v>0.152413790775891</c:v>
                </c:pt>
                <c:pt idx="9">
                  <c:v>0.0815241869833753</c:v>
                </c:pt>
                <c:pt idx="10">
                  <c:v>0.0399657834646313</c:v>
                </c:pt>
                <c:pt idx="11">
                  <c:v>0.012739314701546</c:v>
                </c:pt>
                <c:pt idx="12">
                  <c:v>0.00172399613433352</c:v>
                </c:pt>
                <c:pt idx="13">
                  <c:v>0.000219963310829984</c:v>
                </c:pt>
                <c:pt idx="14">
                  <c:v>3.28916046421181E-006</c:v>
                </c:pt>
                <c:pt idx="15">
                  <c:v>4.63706959069718E-008</c:v>
                </c:pt>
                <c:pt idx="16">
                  <c:v>6.32976816864438E-010</c:v>
                </c:pt>
                <c:pt idx="17">
                  <c:v>1.11642663662598E-013</c:v>
                </c:pt>
                <c:pt idx="18">
                  <c:v>1.45718719790507E-015</c:v>
                </c:pt>
                <c:pt idx="19">
                  <c:v>1.88703863625826E-017</c:v>
                </c:pt>
                <c:pt idx="20">
                  <c:v>2.42855935028579E-019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'zu_Abb_5.8'!$E$2</c:f>
              <c:strCache>
                <c:ptCount val="1"/>
                <c:pt idx="0">
                  <c:v>500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6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'zu_Abb_5.8'!$A$6:$A$26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10</c:v>
                </c:pt>
                <c:pt idx="12">
                  <c:v>15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  <c:pt idx="16">
                  <c:v>50</c:v>
                </c:pt>
                <c:pt idx="17">
                  <c:v>70</c:v>
                </c:pt>
                <c:pt idx="18">
                  <c:v>80</c:v>
                </c:pt>
                <c:pt idx="19">
                  <c:v>90</c:v>
                </c:pt>
                <c:pt idx="20">
                  <c:v>100</c:v>
                </c:pt>
              </c:numCache>
            </c:numRef>
          </c:xVal>
          <c:yVal>
            <c:numRef>
              <c:f>'zu_Abb_5.8'!$E$6:$E$26</c:f>
              <c:numCache>
                <c:formatCode>General</c:formatCode>
                <c:ptCount val="21"/>
                <c:pt idx="0">
                  <c:v>0.0410959637170356</c:v>
                </c:pt>
                <c:pt idx="1">
                  <c:v>0.0567371465218685</c:v>
                </c:pt>
                <c:pt idx="2">
                  <c:v>0.0678369701576736</c:v>
                </c:pt>
                <c:pt idx="3">
                  <c:v>0.0834636673041944</c:v>
                </c:pt>
                <c:pt idx="4">
                  <c:v>0.0982239564293949</c:v>
                </c:pt>
                <c:pt idx="5">
                  <c:v>0.104659601255982</c:v>
                </c:pt>
                <c:pt idx="6">
                  <c:v>0.113655725887279</c:v>
                </c:pt>
                <c:pt idx="7">
                  <c:v>0.116366320741008</c:v>
                </c:pt>
                <c:pt idx="8">
                  <c:v>0.112048529681004</c:v>
                </c:pt>
                <c:pt idx="9">
                  <c:v>0.0894122442285699</c:v>
                </c:pt>
                <c:pt idx="10">
                  <c:v>0.0653924294398175</c:v>
                </c:pt>
                <c:pt idx="11">
                  <c:v>0.0379820272269183</c:v>
                </c:pt>
                <c:pt idx="12">
                  <c:v>0.0139730083150802</c:v>
                </c:pt>
                <c:pt idx="13">
                  <c:v>0.00484646893138002</c:v>
                </c:pt>
                <c:pt idx="14">
                  <c:v>0.000535554110480919</c:v>
                </c:pt>
                <c:pt idx="15">
                  <c:v>5.57962510503242E-005</c:v>
                </c:pt>
                <c:pt idx="16">
                  <c:v>5.62849546618974E-006</c:v>
                </c:pt>
                <c:pt idx="17">
                  <c:v>5.4215182903217E-008</c:v>
                </c:pt>
                <c:pt idx="18">
                  <c:v>5.22936788188965E-009</c:v>
                </c:pt>
                <c:pt idx="19">
                  <c:v>5.0044660897615E-010</c:v>
                </c:pt>
                <c:pt idx="20">
                  <c:v>4.75958174897925E-011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'zu_Abb_5.8'!$F$2</c:f>
              <c:strCache>
                <c:ptCount val="1"/>
                <c:pt idx="0">
                  <c:v>1400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triangle"/>
            <c:size val="6"/>
            <c:spPr>
              <a:solidFill>
                <a:srgbClr val="ffd32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'zu_Abb_5.8'!$A$6:$A$26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10</c:v>
                </c:pt>
                <c:pt idx="12">
                  <c:v>15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  <c:pt idx="16">
                  <c:v>50</c:v>
                </c:pt>
                <c:pt idx="17">
                  <c:v>70</c:v>
                </c:pt>
                <c:pt idx="18">
                  <c:v>80</c:v>
                </c:pt>
                <c:pt idx="19">
                  <c:v>90</c:v>
                </c:pt>
                <c:pt idx="20">
                  <c:v>100</c:v>
                </c:pt>
              </c:numCache>
            </c:numRef>
          </c:xVal>
          <c:yVal>
            <c:numRef>
              <c:f>'zu_Abb_5.8'!$F$6:$F$26</c:f>
              <c:numCache>
                <c:formatCode>General</c:formatCode>
                <c:ptCount val="21"/>
                <c:pt idx="0">
                  <c:v>0.00890795148801995</c:v>
                </c:pt>
                <c:pt idx="1">
                  <c:v>0.0124899840846912</c:v>
                </c:pt>
                <c:pt idx="2">
                  <c:v>0.015166192302904</c:v>
                </c:pt>
                <c:pt idx="3">
                  <c:v>0.0192459352808083</c:v>
                </c:pt>
                <c:pt idx="4">
                  <c:v>0.0237249957932012</c:v>
                </c:pt>
                <c:pt idx="5">
                  <c:v>0.0260734943215832</c:v>
                </c:pt>
                <c:pt idx="6">
                  <c:v>0.0305907473711366</c:v>
                </c:pt>
                <c:pt idx="7">
                  <c:v>0.0338379991621136</c:v>
                </c:pt>
                <c:pt idx="8">
                  <c:v>0.0380312626132656</c:v>
                </c:pt>
                <c:pt idx="9">
                  <c:v>0.0413471897297038</c:v>
                </c:pt>
                <c:pt idx="10">
                  <c:v>0.0411994001545075</c:v>
                </c:pt>
                <c:pt idx="11">
                  <c:v>0.0380551282754418</c:v>
                </c:pt>
                <c:pt idx="12">
                  <c:v>0.0303326961816866</c:v>
                </c:pt>
                <c:pt idx="13">
                  <c:v>0.0227946316644878</c:v>
                </c:pt>
                <c:pt idx="14">
                  <c:v>0.0118244949265066</c:v>
                </c:pt>
                <c:pt idx="15">
                  <c:v>0.00578304216001655</c:v>
                </c:pt>
                <c:pt idx="16">
                  <c:v>0.00273851898346323</c:v>
                </c:pt>
                <c:pt idx="17">
                  <c:v>0.000581284249396011</c:v>
                </c:pt>
                <c:pt idx="18">
                  <c:v>0.000263201839211014</c:v>
                </c:pt>
                <c:pt idx="19">
                  <c:v>0.000118241402344106</c:v>
                </c:pt>
                <c:pt idx="20">
                  <c:v>5.27901271402901E-005</c:v>
                </c:pt>
              </c:numCache>
            </c:numRef>
          </c:yVal>
          <c:smooth val="1"/>
        </c:ser>
        <c:axId val="76718679"/>
        <c:axId val="27900172"/>
      </c:scatterChart>
      <c:valAx>
        <c:axId val="76718679"/>
        <c:scaling>
          <c:orientation val="minMax"/>
          <c:max val="3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7900172"/>
        <c:crosses val="autoZero"/>
      </c:valAx>
      <c:valAx>
        <c:axId val="2790017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E+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76718679"/>
        <c:crosses val="autoZero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491456917141282"/>
          <c:y val="0.246373023134231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'zu_Abb_5.8'!$B$2</c:f>
              <c:strCache>
                <c:ptCount val="1"/>
                <c:pt idx="0">
                  <c:v>273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'zu_Abb_5.8'!$A$6:$A$26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10</c:v>
                </c:pt>
                <c:pt idx="12">
                  <c:v>15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  <c:pt idx="16">
                  <c:v>50</c:v>
                </c:pt>
                <c:pt idx="17">
                  <c:v>70</c:v>
                </c:pt>
                <c:pt idx="18">
                  <c:v>80</c:v>
                </c:pt>
                <c:pt idx="19">
                  <c:v>90</c:v>
                </c:pt>
                <c:pt idx="20">
                  <c:v>100</c:v>
                </c:pt>
              </c:numCache>
            </c:numRef>
          </c:xVal>
          <c:yVal>
            <c:numRef>
              <c:f>'zu_Abb_5.8'!$B$6:$B$26</c:f>
              <c:numCache>
                <c:formatCode>General</c:formatCode>
                <c:ptCount val="21"/>
                <c:pt idx="0">
                  <c:v>0.0998444143976333</c:v>
                </c:pt>
                <c:pt idx="1">
                  <c:v>0.135115652787987</c:v>
                </c:pt>
                <c:pt idx="2">
                  <c:v>0.158350042825024</c:v>
                </c:pt>
                <c:pt idx="3">
                  <c:v>0.187187284310628</c:v>
                </c:pt>
                <c:pt idx="4">
                  <c:v>0.207461259651793</c:v>
                </c:pt>
                <c:pt idx="5">
                  <c:v>0.212385958442825</c:v>
                </c:pt>
                <c:pt idx="6">
                  <c:v>0.208692042411964</c:v>
                </c:pt>
                <c:pt idx="7">
                  <c:v>0.193334659068179</c:v>
                </c:pt>
                <c:pt idx="8">
                  <c:v>0.152413790775891</c:v>
                </c:pt>
                <c:pt idx="9">
                  <c:v>0.0815241869833753</c:v>
                </c:pt>
                <c:pt idx="10">
                  <c:v>0.0399657834646313</c:v>
                </c:pt>
                <c:pt idx="11">
                  <c:v>0.012739314701546</c:v>
                </c:pt>
                <c:pt idx="12">
                  <c:v>0.00172399613433352</c:v>
                </c:pt>
                <c:pt idx="13">
                  <c:v>0.000219963310829984</c:v>
                </c:pt>
                <c:pt idx="14">
                  <c:v>3.28916046421181E-006</c:v>
                </c:pt>
                <c:pt idx="15">
                  <c:v>4.63706959069718E-008</c:v>
                </c:pt>
                <c:pt idx="16">
                  <c:v>6.32976816864438E-010</c:v>
                </c:pt>
                <c:pt idx="17">
                  <c:v>1.11642663662598E-013</c:v>
                </c:pt>
                <c:pt idx="18">
                  <c:v>1.45718719790507E-015</c:v>
                </c:pt>
                <c:pt idx="19">
                  <c:v>1.88703863625826E-017</c:v>
                </c:pt>
                <c:pt idx="20">
                  <c:v>2.42855935028579E-019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'zu_Abb_5.8'!$C$2</c:f>
              <c:strCache>
                <c:ptCount val="1"/>
                <c:pt idx="0">
                  <c:v>298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6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'zu_Abb_5.8'!$A$6:$A$26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10</c:v>
                </c:pt>
                <c:pt idx="12">
                  <c:v>15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  <c:pt idx="16">
                  <c:v>50</c:v>
                </c:pt>
                <c:pt idx="17">
                  <c:v>70</c:v>
                </c:pt>
                <c:pt idx="18">
                  <c:v>80</c:v>
                </c:pt>
                <c:pt idx="19">
                  <c:v>90</c:v>
                </c:pt>
                <c:pt idx="20">
                  <c:v>100</c:v>
                </c:pt>
              </c:numCache>
            </c:numRef>
          </c:xVal>
          <c:yVal>
            <c:numRef>
              <c:f>'zu_Abb_5.8'!$C$6:$C$26</c:f>
              <c:numCache>
                <c:formatCode>General</c:formatCode>
                <c:ptCount val="21"/>
                <c:pt idx="0">
                  <c:v>0.0878715880256515</c:v>
                </c:pt>
                <c:pt idx="1">
                  <c:v>0.119353591302126</c:v>
                </c:pt>
                <c:pt idx="2">
                  <c:v>0.140395484257436</c:v>
                </c:pt>
                <c:pt idx="3">
                  <c:v>0.16719433208992</c:v>
                </c:pt>
                <c:pt idx="4">
                  <c:v>0.187368938817992</c:v>
                </c:pt>
                <c:pt idx="5">
                  <c:v>0.193239827155512</c:v>
                </c:pt>
                <c:pt idx="6">
                  <c:v>0.193420437681827</c:v>
                </c:pt>
                <c:pt idx="7">
                  <c:v>0.18252897786281</c:v>
                </c:pt>
                <c:pt idx="8">
                  <c:v>0.1493130046641</c:v>
                </c:pt>
                <c:pt idx="9">
                  <c:v>0.0859928567980531</c:v>
                </c:pt>
                <c:pt idx="10">
                  <c:v>0.0453906876452066</c:v>
                </c:pt>
                <c:pt idx="11">
                  <c:v>0.0161650961820987</c:v>
                </c:pt>
                <c:pt idx="12">
                  <c:v>0.00263163007302005</c:v>
                </c:pt>
                <c:pt idx="13">
                  <c:v>0.000403919785544077</c:v>
                </c:pt>
                <c:pt idx="14">
                  <c:v>8.74062711025196E-006</c:v>
                </c:pt>
                <c:pt idx="15">
                  <c:v>1.7832564251557E-007</c:v>
                </c:pt>
                <c:pt idx="16">
                  <c:v>3.52265928842345E-009</c:v>
                </c:pt>
                <c:pt idx="17">
                  <c:v>1.30118285037685E-012</c:v>
                </c:pt>
                <c:pt idx="18">
                  <c:v>2.45774114691628E-014</c:v>
                </c:pt>
                <c:pt idx="19">
                  <c:v>4.60589717098916E-016</c:v>
                </c:pt>
                <c:pt idx="20">
                  <c:v>8.57817337195796E-018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'zu_Abb_5.8'!$D$2</c:f>
              <c:strCache>
                <c:ptCount val="1"/>
                <c:pt idx="0">
                  <c:v>373</c:v>
                </c:pt>
              </c:strCache>
            </c:strRef>
          </c:tx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6"/>
            <c:spPr>
              <a:solidFill>
                <a:srgbClr val="ffd32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'zu_Abb_5.8'!$A$6:$A$26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10</c:v>
                </c:pt>
                <c:pt idx="12">
                  <c:v>15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  <c:pt idx="16">
                  <c:v>50</c:v>
                </c:pt>
                <c:pt idx="17">
                  <c:v>70</c:v>
                </c:pt>
                <c:pt idx="18">
                  <c:v>80</c:v>
                </c:pt>
                <c:pt idx="19">
                  <c:v>90</c:v>
                </c:pt>
                <c:pt idx="20">
                  <c:v>100</c:v>
                </c:pt>
              </c:numCache>
            </c:numRef>
          </c:xVal>
          <c:yVal>
            <c:numRef>
              <c:f>'zu_Abb_5.8'!$D$6:$D$26</c:f>
              <c:numCache>
                <c:formatCode>General</c:formatCode>
                <c:ptCount val="21"/>
                <c:pt idx="0">
                  <c:v>0.063260703404223</c:v>
                </c:pt>
                <c:pt idx="1">
                  <c:v>0.086625434478044</c:v>
                </c:pt>
                <c:pt idx="2">
                  <c:v>0.102727676859943</c:v>
                </c:pt>
                <c:pt idx="3">
                  <c:v>0.124338225370624</c:v>
                </c:pt>
                <c:pt idx="4">
                  <c:v>0.142775565919817</c:v>
                </c:pt>
                <c:pt idx="5">
                  <c:v>0.149658614273615</c:v>
                </c:pt>
                <c:pt idx="6">
                  <c:v>0.156001727096559</c:v>
                </c:pt>
                <c:pt idx="7">
                  <c:v>0.153313653120875</c:v>
                </c:pt>
                <c:pt idx="8">
                  <c:v>0.136016180790528</c:v>
                </c:pt>
                <c:pt idx="9">
                  <c:v>0.0921389332751236</c:v>
                </c:pt>
                <c:pt idx="10">
                  <c:v>0.0572051892722164</c:v>
                </c:pt>
                <c:pt idx="11">
                  <c:v>0.025988352599359</c:v>
                </c:pt>
                <c:pt idx="12">
                  <c:v>0.00634811744093679</c:v>
                </c:pt>
                <c:pt idx="13">
                  <c:v>0.00146195799157368</c:v>
                </c:pt>
                <c:pt idx="14">
                  <c:v>7.12232305388666E-005</c:v>
                </c:pt>
                <c:pt idx="15">
                  <c:v>3.27138894791692E-006</c:v>
                </c:pt>
                <c:pt idx="16">
                  <c:v>1.45488388671088E-007</c:v>
                </c:pt>
                <c:pt idx="17">
                  <c:v>2.72379640575524E-010</c:v>
                </c:pt>
                <c:pt idx="18">
                  <c:v>1.15827520955374E-011</c:v>
                </c:pt>
                <c:pt idx="19">
                  <c:v>4.88685179035896E-013</c:v>
                </c:pt>
                <c:pt idx="20">
                  <c:v>2.04903349828378E-014</c:v>
                </c:pt>
              </c:numCache>
            </c:numRef>
          </c:yVal>
          <c:smooth val="0"/>
        </c:ser>
        <c:axId val="67244629"/>
        <c:axId val="95462351"/>
      </c:scatterChart>
      <c:valAx>
        <c:axId val="67244629"/>
        <c:scaling>
          <c:orientation val="minMax"/>
          <c:max val="12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E / (kj/mol)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95462351"/>
        <c:crosses val="autoZero"/>
      </c:valAx>
      <c:valAx>
        <c:axId val="9546235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dn/dE / (1 mol/kj/mol)</a:t>
                </a:r>
              </a:p>
            </c:rich>
          </c:tx>
          <c:overlay val="0"/>
        </c:title>
        <c:numFmt formatCode="0.0E+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7244629"/>
        <c:crosses val="autoZero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712772815176351"/>
          <c:y val="0.119920431940892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b="1" sz="12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ahoma"/>
              </a:defRPr>
            </a:pPr>
            <a:r>
              <a:rPr b="1" sz="12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ahoma"/>
              </a:rPr>
              <a:t>Gleichgewichtsreaktion (beide erster Ordnung)  A&lt;-&gt; X </a:t>
            </a:r>
          </a:p>
        </c:rich>
      </c:tx>
      <c:layout>
        <c:manualLayout>
          <c:xMode val="edge"/>
          <c:yMode val="edge"/>
          <c:x val="0.188486788562748"/>
          <c:y val="0.0212091478602159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1029244208128"/>
          <c:y val="0.115480413616122"/>
          <c:w val="0.812110032011285"/>
          <c:h val="0.750547211110272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'zu_Abb_5.11'!$B$6</c:f>
              <c:strCache>
                <c:ptCount val="1"/>
                <c:pt idx="0">
                  <c:v>c_A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>
            <c:symbol val="diamond"/>
            <c:size val="6"/>
            <c:spPr>
              <a:solidFill>
                <a:srgbClr val="000080"/>
              </a:solidFill>
            </c:spPr>
          </c:marker>
          <c:dLbls>
            <c:dLbl>
              <c:idx val="0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'zu_Abb_5.11'!$A$7:$A$21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</c:numCache>
            </c:numRef>
          </c:xVal>
          <c:yVal>
            <c:numRef>
              <c:f>'zu_Abb_5.11'!$B$7:$B$21</c:f>
              <c:numCache>
                <c:formatCode>General</c:formatCode>
                <c:ptCount val="15"/>
                <c:pt idx="0">
                  <c:v>1</c:v>
                </c:pt>
                <c:pt idx="1">
                  <c:v>0.823040626457124</c:v>
                </c:pt>
                <c:pt idx="2">
                  <c:v>0.685224527770107</c:v>
                </c:pt>
                <c:pt idx="3">
                  <c:v>0.577893242192812</c:v>
                </c:pt>
                <c:pt idx="4">
                  <c:v>0.494303552937154</c:v>
                </c:pt>
                <c:pt idx="5">
                  <c:v>0.429203837488152</c:v>
                </c:pt>
                <c:pt idx="6">
                  <c:v>0.378504128118744</c:v>
                </c:pt>
                <c:pt idx="7">
                  <c:v>0.339019154760356</c:v>
                </c:pt>
                <c:pt idx="8">
                  <c:v>0.30826822658929</c:v>
                </c:pt>
                <c:pt idx="9">
                  <c:v>0.284319379649491</c:v>
                </c:pt>
                <c:pt idx="10">
                  <c:v>0.265667998899119</c:v>
                </c:pt>
                <c:pt idx="11">
                  <c:v>0.251142288965366</c:v>
                </c:pt>
                <c:pt idx="12">
                  <c:v>0.239829654694291</c:v>
                </c:pt>
                <c:pt idx="13">
                  <c:v>0.218814196684807</c:v>
                </c:pt>
                <c:pt idx="14">
                  <c:v>0.205390357599268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'zu_Abb_5.11'!$C$6</c:f>
              <c:strCache>
                <c:ptCount val="1"/>
                <c:pt idx="0">
                  <c:v>c_X</c:v>
                </c:pt>
              </c:strCache>
            </c:strRef>
          </c:tx>
          <c:spPr>
            <a:solidFill>
              <a:srgbClr val="006600"/>
            </a:solidFill>
            <a:ln w="12600">
              <a:solidFill>
                <a:srgbClr val="006600"/>
              </a:solidFill>
              <a:round/>
            </a:ln>
          </c:spPr>
          <c:marker>
            <c:symbol val="square"/>
            <c:size val="6"/>
            <c:spPr>
              <a:solidFill>
                <a:srgbClr val="0066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'zu_Abb_5.11'!$A$7:$A$21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</c:numCache>
            </c:numRef>
          </c:xVal>
          <c:yVal>
            <c:numRef>
              <c:f>'zu_Abb_5.11'!$C$7:$C$21</c:f>
              <c:numCache>
                <c:formatCode>General</c:formatCode>
                <c:ptCount val="15"/>
                <c:pt idx="0">
                  <c:v>0</c:v>
                </c:pt>
                <c:pt idx="1">
                  <c:v>0.176959373542876</c:v>
                </c:pt>
                <c:pt idx="2">
                  <c:v>0.314775472229893</c:v>
                </c:pt>
                <c:pt idx="3">
                  <c:v>0.422106757807188</c:v>
                </c:pt>
                <c:pt idx="4">
                  <c:v>0.505696447062846</c:v>
                </c:pt>
                <c:pt idx="5">
                  <c:v>0.570796162511848</c:v>
                </c:pt>
                <c:pt idx="6">
                  <c:v>0.621495871881256</c:v>
                </c:pt>
                <c:pt idx="7">
                  <c:v>0.660980845239644</c:v>
                </c:pt>
                <c:pt idx="8">
                  <c:v>0.69173177341071</c:v>
                </c:pt>
                <c:pt idx="9">
                  <c:v>0.715680620350509</c:v>
                </c:pt>
                <c:pt idx="10">
                  <c:v>0.734332001100881</c:v>
                </c:pt>
                <c:pt idx="11">
                  <c:v>0.748857711034634</c:v>
                </c:pt>
                <c:pt idx="12">
                  <c:v>0.760170345305709</c:v>
                </c:pt>
                <c:pt idx="13">
                  <c:v>0.781185803315193</c:v>
                </c:pt>
                <c:pt idx="14">
                  <c:v>0.794609642400732</c:v>
                </c:pt>
              </c:numCache>
            </c:numRef>
          </c:yVal>
          <c:smooth val="1"/>
        </c:ser>
        <c:axId val="2197579"/>
        <c:axId val="73985645"/>
      </c:scatterChart>
      <c:valAx>
        <c:axId val="2197579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 b="1" sz="108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Tahoma"/>
                  </a:defRPr>
                </a:pPr>
                <a:r>
                  <a:rPr b="1" sz="108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Tahoma"/>
                  </a:rPr>
                  <a:t>t</a:t>
                </a:r>
              </a:p>
            </c:rich>
          </c:tx>
          <c:layout>
            <c:manualLayout>
              <c:xMode val="edge"/>
              <c:yMode val="edge"/>
              <c:x val="0.507351744343769"/>
              <c:y val="0.949354668276851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p>
            <a:pPr>
              <a:defRPr sz="108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ahoma"/>
              </a:defRPr>
            </a:pPr>
          </a:p>
        </c:txPr>
        <c:crossAx val="73985645"/>
        <c:crosses val="autoZero"/>
      </c:valAx>
      <c:valAx>
        <c:axId val="73985645"/>
        <c:scaling>
          <c:orientation val="minMax"/>
          <c:max val="1"/>
        </c:scaling>
        <c:delete val="0"/>
        <c:axPos val="l"/>
        <c:majorGridlines>
          <c:spPr>
            <a:ln w="12600">
              <a:solidFill>
                <a:srgbClr val="000000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8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Tahoma"/>
                  </a:defRPr>
                </a:pPr>
                <a:r>
                  <a:rPr b="1" sz="108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Tahoma"/>
                  </a:rPr>
                  <a:t>c</a:t>
                </a:r>
              </a:p>
            </c:rich>
          </c:tx>
          <c:layout>
            <c:manualLayout>
              <c:xMode val="edge"/>
              <c:yMode val="edge"/>
              <c:x val="0.0199663610221909"/>
              <c:y val="0.544418446675221"/>
            </c:manualLayout>
          </c:layout>
          <c:overlay val="0"/>
        </c:title>
        <c:numFmt formatCode="0.000" sourceLinked="0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p>
            <a:pPr>
              <a:defRPr sz="108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Tahoma"/>
              </a:defRPr>
            </a:pPr>
          </a:p>
        </c:txPr>
        <c:crossAx val="2197579"/>
        <c:crosses val="autoZero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legend>
      <c:layout>
        <c:manualLayout>
          <c:xMode val="edge"/>
          <c:yMode val="edge"/>
          <c:x val="0.578807443980251"/>
          <c:y val="0.403351196316703"/>
        </c:manualLayout>
      </c:layout>
      <c:spPr>
        <a:solidFill>
          <a:srgbClr val="ffffff"/>
        </a:solidFill>
        <a:ln w="12600">
          <a:solidFill>
            <a:srgbClr val="000000"/>
          </a:solidFill>
          <a:round/>
        </a:ln>
      </c:spPr>
    </c:legend>
    <c:plotVisOnly val="0"/>
    <c:dispBlanksAs val="span"/>
  </c:chart>
  <c:spPr>
    <a:solidFill>
      <a:srgbClr val="e6e6ff"/>
    </a:solidFill>
    <a:ln w="12600">
      <a:solidFill>
        <a:srgbClr val="000000"/>
      </a:solidFill>
      <a:round/>
    </a:ln>
  </c:spPr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3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Folgereaktion A-&gt;B-&gt;C</a:t>
            </a:r>
          </a:p>
        </c:rich>
      </c:tx>
      <c:layout>
        <c:manualLayout>
          <c:xMode val="edge"/>
          <c:yMode val="edge"/>
          <c:x val="0.38206259189246"/>
          <c:y val="0.021192254916908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177063642092"/>
          <c:y val="0.0926970574782741"/>
          <c:w val="0.767643352236925"/>
          <c:h val="0.754688214666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'zu_Abb_5.13'!$B$6</c:f>
              <c:strCache>
                <c:ptCount val="1"/>
                <c:pt idx="0">
                  <c:v>c_A</c:v>
                </c:pt>
              </c:strCache>
            </c:strRef>
          </c:tx>
          <c:spPr>
            <a:solidFill>
              <a:srgbClr val="314004"/>
            </a:solidFill>
            <a:ln>
              <a:solidFill>
                <a:srgbClr val="314004"/>
              </a:solidFill>
            </a:ln>
          </c:spPr>
          <c:marker>
            <c:symbol val="square"/>
            <c:size val="8"/>
            <c:spPr>
              <a:solidFill>
                <a:srgbClr val="314004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'zu_Abb_5.13'!$A$7:$A$22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</c:numCache>
            </c:numRef>
          </c:xVal>
          <c:yVal>
            <c:numRef>
              <c:f>'zu_Abb_5.13'!$B$7:$B$22</c:f>
              <c:numCache>
                <c:formatCode>General</c:formatCode>
                <c:ptCount val="16"/>
                <c:pt idx="0">
                  <c:v>1</c:v>
                </c:pt>
                <c:pt idx="1">
                  <c:v>0.670320046035639</c:v>
                </c:pt>
                <c:pt idx="2">
                  <c:v>0.449328964117222</c:v>
                </c:pt>
                <c:pt idx="3">
                  <c:v>0.301194211912202</c:v>
                </c:pt>
                <c:pt idx="4">
                  <c:v>0.201896517994655</c:v>
                </c:pt>
                <c:pt idx="5">
                  <c:v>0.135335283236613</c:v>
                </c:pt>
                <c:pt idx="6">
                  <c:v>0.0907179532894125</c:v>
                </c:pt>
                <c:pt idx="7">
                  <c:v>0.060810062625218</c:v>
                </c:pt>
                <c:pt idx="8">
                  <c:v>0.0407622039783662</c:v>
                </c:pt>
                <c:pt idx="9">
                  <c:v>0.0273237224472926</c:v>
                </c:pt>
                <c:pt idx="10">
                  <c:v>0.0183156388887342</c:v>
                </c:pt>
                <c:pt idx="11">
                  <c:v>0.0122773399030684</c:v>
                </c:pt>
                <c:pt idx="12">
                  <c:v>0.00822974704902002</c:v>
                </c:pt>
                <c:pt idx="13">
                  <c:v>0.00247875217666636</c:v>
                </c:pt>
                <c:pt idx="14">
                  <c:v>0.000335462627902512</c:v>
                </c:pt>
                <c:pt idx="15">
                  <c:v>4.53999297624849E-005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'zu_Abb_5.13'!$C$6</c:f>
              <c:strCache>
                <c:ptCount val="1"/>
                <c:pt idx="0">
                  <c:v>c_B</c:v>
                </c:pt>
              </c:strCache>
            </c:strRef>
          </c:tx>
          <c:spPr>
            <a:solidFill>
              <a:srgbClr val="ff420e"/>
            </a:solidFill>
            <a:ln>
              <a:solidFill>
                <a:srgbClr val="ff420e"/>
              </a:solidFill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'zu_Abb_5.13'!$A$7:$A$22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</c:numCache>
            </c:numRef>
          </c:xVal>
          <c:yVal>
            <c:numRef>
              <c:f>'zu_Abb_5.13'!$C$7:$C$22</c:f>
              <c:numCache>
                <c:formatCode>General</c:formatCode>
                <c:ptCount val="16"/>
                <c:pt idx="0">
                  <c:v>-0</c:v>
                </c:pt>
                <c:pt idx="1">
                  <c:v>0.296821414084685</c:v>
                </c:pt>
                <c:pt idx="2">
                  <c:v>0.441982163836836</c:v>
                </c:pt>
                <c:pt idx="3">
                  <c:v>0.495234848363649</c:v>
                </c:pt>
                <c:pt idx="4">
                  <c:v>0.494864892245132</c:v>
                </c:pt>
                <c:pt idx="5">
                  <c:v>0.465088315869659</c:v>
                </c:pt>
                <c:pt idx="6">
                  <c:v>0.420952517245579</c:v>
                </c:pt>
                <c:pt idx="7">
                  <c:v>0.371573802632777</c:v>
                </c:pt>
                <c:pt idx="8">
                  <c:v>0.322268628032578</c:v>
                </c:pt>
                <c:pt idx="9">
                  <c:v>0.275950331548588</c:v>
                </c:pt>
                <c:pt idx="10">
                  <c:v>0.234039288695757</c:v>
                </c:pt>
                <c:pt idx="11">
                  <c:v>0.197051636918531</c:v>
                </c:pt>
                <c:pt idx="12">
                  <c:v>0.164976412480785</c:v>
                </c:pt>
                <c:pt idx="13">
                  <c:v>0.0946166323823952</c:v>
                </c:pt>
                <c:pt idx="14">
                  <c:v>0.0359603525216633</c:v>
                </c:pt>
                <c:pt idx="15">
                  <c:v>0.013385094138646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'zu_Abb_5.13'!$D$6</c:f>
              <c:strCache>
                <c:ptCount val="1"/>
                <c:pt idx="0">
                  <c:v>c_C</c:v>
                </c:pt>
              </c:strCache>
            </c:strRef>
          </c:tx>
          <c:spPr>
            <a:solidFill>
              <a:srgbClr val="0066cc"/>
            </a:solidFill>
            <a:ln>
              <a:solidFill>
                <a:srgbClr val="0066cc"/>
              </a:solidFill>
            </a:ln>
          </c:spPr>
          <c:marker>
            <c:symbol val="triangle"/>
            <c:size val="8"/>
            <c:spPr>
              <a:solidFill>
                <a:srgbClr val="0066cc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'zu_Abb_5.13'!$A$7:$A$22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20</c:v>
                </c:pt>
                <c:pt idx="15">
                  <c:v>25</c:v>
                </c:pt>
              </c:numCache>
            </c:numRef>
          </c:xVal>
          <c:yVal>
            <c:numRef>
              <c:f>'zu_Abb_5.13'!$D$7:$D$22</c:f>
              <c:numCache>
                <c:formatCode>General</c:formatCode>
                <c:ptCount val="16"/>
                <c:pt idx="0">
                  <c:v>0</c:v>
                </c:pt>
                <c:pt idx="1">
                  <c:v>0.0328585398796757</c:v>
                </c:pt>
                <c:pt idx="2">
                  <c:v>0.108688872045943</c:v>
                </c:pt>
                <c:pt idx="3">
                  <c:v>0.203570939724149</c:v>
                </c:pt>
                <c:pt idx="4">
                  <c:v>0.303238589760212</c:v>
                </c:pt>
                <c:pt idx="5">
                  <c:v>0.399576400893728</c:v>
                </c:pt>
                <c:pt idx="6">
                  <c:v>0.488329529465008</c:v>
                </c:pt>
                <c:pt idx="7">
                  <c:v>0.567616134742005</c:v>
                </c:pt>
                <c:pt idx="8">
                  <c:v>0.636969167989055</c:v>
                </c:pt>
                <c:pt idx="9">
                  <c:v>0.69672594600412</c:v>
                </c:pt>
                <c:pt idx="10">
                  <c:v>0.747645072415509</c:v>
                </c:pt>
                <c:pt idx="11">
                  <c:v>0.790671023178401</c:v>
                </c:pt>
                <c:pt idx="12">
                  <c:v>0.826793840470195</c:v>
                </c:pt>
                <c:pt idx="13">
                  <c:v>0.902904615440938</c:v>
                </c:pt>
                <c:pt idx="14">
                  <c:v>0.963704184850434</c:v>
                </c:pt>
                <c:pt idx="15">
                  <c:v>0.986569505931591</c:v>
                </c:pt>
              </c:numCache>
            </c:numRef>
          </c:yVal>
          <c:smooth val="0"/>
        </c:ser>
        <c:axId val="36696929"/>
        <c:axId val="33694158"/>
      </c:scatterChart>
      <c:valAx>
        <c:axId val="366969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Zeit</a:t>
                </a:r>
              </a:p>
            </c:rich>
          </c:tx>
          <c:layout>
            <c:manualLayout>
              <c:xMode val="edge"/>
              <c:yMode val="edge"/>
              <c:x val="0.465448435202689"/>
              <c:y val="0.9304009757585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33694158"/>
        <c:crosses val="autoZero"/>
      </c:valAx>
      <c:valAx>
        <c:axId val="33694158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Anteil</a:t>
                </a:r>
              </a:p>
            </c:rich>
          </c:tx>
          <c:layout>
            <c:manualLayout>
              <c:xMode val="edge"/>
              <c:yMode val="edge"/>
              <c:x val="0.0202163411048099"/>
              <c:y val="0.523021802103979"/>
            </c:manualLayout>
          </c:layout>
          <c:overlay val="0"/>
        </c:title>
        <c:numFmt formatCode="0.0" sourceLinked="0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36696929"/>
        <c:crosses val="autoZero"/>
        <c:majorUnit val="0.1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620667926906112"/>
          <c:y val="0.371093154444275"/>
        </c:manualLayout>
      </c:layout>
      <c:spPr>
        <a:noFill/>
        <a:ln>
          <a:noFill/>
        </a:ln>
      </c:spPr>
    </c:legend>
    <c:plotVisOnly val="0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86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87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88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89.xml"/><Relationship Id="rId2" Type="http://schemas.openxmlformats.org/officeDocument/2006/relationships/chart" Target="../charts/chart90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91.xml"/><Relationship Id="rId2" Type="http://schemas.openxmlformats.org/officeDocument/2006/relationships/chart" Target="../charts/chart92.xml"/><Relationship Id="rId3" Type="http://schemas.openxmlformats.org/officeDocument/2006/relationships/chart" Target="../charts/chart93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chart" Target="../charts/chart94.xml"/><Relationship Id="rId2" Type="http://schemas.openxmlformats.org/officeDocument/2006/relationships/chart" Target="../charts/chart95.xml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chart" Target="../charts/chart96.xml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chart" Target="../charts/chart9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151560</xdr:colOff>
      <xdr:row>0</xdr:row>
      <xdr:rowOff>65160</xdr:rowOff>
    </xdr:from>
    <xdr:to>
      <xdr:col>11</xdr:col>
      <xdr:colOff>137160</xdr:colOff>
      <xdr:row>21</xdr:row>
      <xdr:rowOff>103680</xdr:rowOff>
    </xdr:to>
    <xdr:graphicFrame>
      <xdr:nvGraphicFramePr>
        <xdr:cNvPr id="0" name=""/>
        <xdr:cNvGraphicFramePr/>
      </xdr:nvGraphicFramePr>
      <xdr:xfrm>
        <a:off x="2446920" y="65160"/>
        <a:ext cx="6107040" cy="3452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354240</xdr:colOff>
      <xdr:row>1</xdr:row>
      <xdr:rowOff>65520</xdr:rowOff>
    </xdr:from>
    <xdr:to>
      <xdr:col>11</xdr:col>
      <xdr:colOff>649800</xdr:colOff>
      <xdr:row>21</xdr:row>
      <xdr:rowOff>54000</xdr:rowOff>
    </xdr:to>
    <xdr:graphicFrame>
      <xdr:nvGraphicFramePr>
        <xdr:cNvPr id="1" name=""/>
        <xdr:cNvGraphicFramePr/>
      </xdr:nvGraphicFramePr>
      <xdr:xfrm>
        <a:off x="4179960" y="227880"/>
        <a:ext cx="4886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138600</xdr:colOff>
      <xdr:row>0</xdr:row>
      <xdr:rowOff>92520</xdr:rowOff>
    </xdr:from>
    <xdr:to>
      <xdr:col>14</xdr:col>
      <xdr:colOff>582480</xdr:colOff>
      <xdr:row>28</xdr:row>
      <xdr:rowOff>31680</xdr:rowOff>
    </xdr:to>
    <xdr:graphicFrame>
      <xdr:nvGraphicFramePr>
        <xdr:cNvPr id="2" name=""/>
        <xdr:cNvGraphicFramePr/>
      </xdr:nvGraphicFramePr>
      <xdr:xfrm>
        <a:off x="4254480" y="92520"/>
        <a:ext cx="6355800" cy="4505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433080</xdr:colOff>
      <xdr:row>49</xdr:row>
      <xdr:rowOff>162720</xdr:rowOff>
    </xdr:from>
    <xdr:to>
      <xdr:col>13</xdr:col>
      <xdr:colOff>56160</xdr:colOff>
      <xdr:row>74</xdr:row>
      <xdr:rowOff>47880</xdr:rowOff>
    </xdr:to>
    <xdr:graphicFrame>
      <xdr:nvGraphicFramePr>
        <xdr:cNvPr id="3" name=""/>
        <xdr:cNvGraphicFramePr/>
      </xdr:nvGraphicFramePr>
      <xdr:xfrm>
        <a:off x="433080" y="8159040"/>
        <a:ext cx="9570240" cy="3949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131760</xdr:colOff>
      <xdr:row>0</xdr:row>
      <xdr:rowOff>96120</xdr:rowOff>
    </xdr:from>
    <xdr:to>
      <xdr:col>15</xdr:col>
      <xdr:colOff>372960</xdr:colOff>
      <xdr:row>56</xdr:row>
      <xdr:rowOff>137880</xdr:rowOff>
    </xdr:to>
    <xdr:graphicFrame>
      <xdr:nvGraphicFramePr>
        <xdr:cNvPr id="4" name=""/>
        <xdr:cNvGraphicFramePr/>
      </xdr:nvGraphicFramePr>
      <xdr:xfrm>
        <a:off x="2427120" y="96120"/>
        <a:ext cx="9423360" cy="917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138600</xdr:colOff>
      <xdr:row>0</xdr:row>
      <xdr:rowOff>9720</xdr:rowOff>
    </xdr:from>
    <xdr:to>
      <xdr:col>10</xdr:col>
      <xdr:colOff>752400</xdr:colOff>
      <xdr:row>18</xdr:row>
      <xdr:rowOff>104760</xdr:rowOff>
    </xdr:to>
    <xdr:graphicFrame>
      <xdr:nvGraphicFramePr>
        <xdr:cNvPr id="5" name=""/>
        <xdr:cNvGraphicFramePr/>
      </xdr:nvGraphicFramePr>
      <xdr:xfrm>
        <a:off x="2841480" y="9720"/>
        <a:ext cx="5490720" cy="3033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552960</xdr:colOff>
      <xdr:row>18</xdr:row>
      <xdr:rowOff>116280</xdr:rowOff>
    </xdr:from>
    <xdr:to>
      <xdr:col>6</xdr:col>
      <xdr:colOff>798480</xdr:colOff>
      <xdr:row>33</xdr:row>
      <xdr:rowOff>11880</xdr:rowOff>
    </xdr:to>
    <xdr:graphicFrame>
      <xdr:nvGraphicFramePr>
        <xdr:cNvPr id="6" name=""/>
        <xdr:cNvGraphicFramePr/>
      </xdr:nvGraphicFramePr>
      <xdr:xfrm>
        <a:off x="1806120" y="3054240"/>
        <a:ext cx="3321000" cy="2343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100080</xdr:colOff>
      <xdr:row>19</xdr:row>
      <xdr:rowOff>54360</xdr:rowOff>
    </xdr:from>
    <xdr:to>
      <xdr:col>11</xdr:col>
      <xdr:colOff>354240</xdr:colOff>
      <xdr:row>33</xdr:row>
      <xdr:rowOff>57240</xdr:rowOff>
    </xdr:to>
    <xdr:graphicFrame>
      <xdr:nvGraphicFramePr>
        <xdr:cNvPr id="7" name=""/>
        <xdr:cNvGraphicFramePr/>
      </xdr:nvGraphicFramePr>
      <xdr:xfrm>
        <a:off x="5241600" y="3155400"/>
        <a:ext cx="3505320" cy="2287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5040</xdr:colOff>
      <xdr:row>0</xdr:row>
      <xdr:rowOff>0</xdr:rowOff>
    </xdr:from>
    <xdr:to>
      <xdr:col>10</xdr:col>
      <xdr:colOff>672480</xdr:colOff>
      <xdr:row>16</xdr:row>
      <xdr:rowOff>145080</xdr:rowOff>
    </xdr:to>
    <xdr:graphicFrame>
      <xdr:nvGraphicFramePr>
        <xdr:cNvPr id="8" name=""/>
        <xdr:cNvGraphicFramePr/>
      </xdr:nvGraphicFramePr>
      <xdr:xfrm>
        <a:off x="4511520" y="0"/>
        <a:ext cx="3918600" cy="2754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55080</xdr:colOff>
      <xdr:row>17</xdr:row>
      <xdr:rowOff>77400</xdr:rowOff>
    </xdr:from>
    <xdr:to>
      <xdr:col>10</xdr:col>
      <xdr:colOff>712800</xdr:colOff>
      <xdr:row>32</xdr:row>
      <xdr:rowOff>157320</xdr:rowOff>
    </xdr:to>
    <xdr:graphicFrame>
      <xdr:nvGraphicFramePr>
        <xdr:cNvPr id="9" name=""/>
        <xdr:cNvGraphicFramePr/>
      </xdr:nvGraphicFramePr>
      <xdr:xfrm>
        <a:off x="4561560" y="2849760"/>
        <a:ext cx="3908880" cy="253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141120</xdr:colOff>
      <xdr:row>0</xdr:row>
      <xdr:rowOff>19080</xdr:rowOff>
    </xdr:from>
    <xdr:to>
      <xdr:col>11</xdr:col>
      <xdr:colOff>654480</xdr:colOff>
      <xdr:row>29</xdr:row>
      <xdr:rowOff>61560</xdr:rowOff>
    </xdr:to>
    <xdr:graphicFrame>
      <xdr:nvGraphicFramePr>
        <xdr:cNvPr id="10" name=""/>
        <xdr:cNvGraphicFramePr/>
      </xdr:nvGraphicFramePr>
      <xdr:xfrm>
        <a:off x="2436480" y="19080"/>
        <a:ext cx="6634800" cy="476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84600</xdr:colOff>
      <xdr:row>0</xdr:row>
      <xdr:rowOff>57240</xdr:rowOff>
    </xdr:from>
    <xdr:to>
      <xdr:col>13</xdr:col>
      <xdr:colOff>53640</xdr:colOff>
      <xdr:row>29</xdr:row>
      <xdr:rowOff>48240</xdr:rowOff>
    </xdr:to>
    <xdr:graphicFrame>
      <xdr:nvGraphicFramePr>
        <xdr:cNvPr id="11" name=""/>
        <xdr:cNvGraphicFramePr/>
      </xdr:nvGraphicFramePr>
      <xdr:xfrm>
        <a:off x="2426400" y="57240"/>
        <a:ext cx="6855480" cy="4722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8" zoomScaleNormal="88" zoomScalePageLayoutView="100" workbookViewId="0">
      <selection pane="topLeft" activeCell="I28" activeCellId="0" sqref="I28"/>
    </sheetView>
  </sheetViews>
  <sheetFormatPr defaultRowHeight="12.8"/>
  <cols>
    <col collapsed="false" hidden="false" max="252" min="1" style="0" width="11.0677083333333"/>
    <col collapsed="false" hidden="false" max="1025" min="253" style="0" width="11.7604166666667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2" t="n">
        <v>1</v>
      </c>
      <c r="B2" s="2" t="n">
        <v>0.0693</v>
      </c>
      <c r="C2" s="2" t="n">
        <f aca="false">2*0.0693</f>
        <v>0.1386</v>
      </c>
    </row>
    <row r="4" customFormat="false" ht="12.8" hidden="false" customHeight="false" outlineLevel="0" collapsed="false">
      <c r="A4" s="1" t="s">
        <v>3</v>
      </c>
      <c r="B4" s="1" t="s">
        <v>4</v>
      </c>
      <c r="C4" s="1" t="s">
        <v>5</v>
      </c>
    </row>
    <row r="5" customFormat="false" ht="12.8" hidden="false" customHeight="false" outlineLevel="0" collapsed="false">
      <c r="A5" s="0" t="n">
        <v>0</v>
      </c>
      <c r="B5" s="3" t="n">
        <v>1</v>
      </c>
      <c r="C5" s="3" t="n">
        <f aca="false">$A$2*EXP(-$C$2*A5)</f>
        <v>1</v>
      </c>
    </row>
    <row r="6" customFormat="false" ht="12.8" hidden="false" customHeight="false" outlineLevel="0" collapsed="false">
      <c r="A6" s="0" t="n">
        <v>1</v>
      </c>
      <c r="B6" s="4" t="n">
        <f aca="false">$A$2*EXP(-$B$2*A6)</f>
        <v>0.933046724069679</v>
      </c>
      <c r="C6" s="4" t="n">
        <f aca="false">$A$2*EXP(-$C$2*A6)</f>
        <v>0.870576189297161</v>
      </c>
    </row>
    <row r="7" customFormat="false" ht="12.8" hidden="false" customHeight="false" outlineLevel="0" collapsed="false">
      <c r="A7" s="0" t="n">
        <v>2</v>
      </c>
      <c r="B7" s="4" t="n">
        <f aca="false">$A$2*EXP(-$B$2*A7)</f>
        <v>0.870576189297161</v>
      </c>
      <c r="C7" s="4" t="n">
        <f aca="false">$A$2*EXP(-$C$2*A7)</f>
        <v>0.757902901371165</v>
      </c>
    </row>
    <row r="8" customFormat="false" ht="12.8" hidden="false" customHeight="false" outlineLevel="0" collapsed="false">
      <c r="A8" s="0" t="n">
        <v>3</v>
      </c>
      <c r="B8" s="4" t="n">
        <f aca="false">$A$2*EXP(-$B$2*A8)</f>
        <v>0.812288261476781</v>
      </c>
      <c r="C8" s="4" t="n">
        <f aca="false">$A$2*EXP(-$C$2*A8)</f>
        <v>0.659812219732971</v>
      </c>
    </row>
    <row r="9" customFormat="false" ht="12.8" hidden="false" customHeight="false" outlineLevel="0" collapsed="false">
      <c r="A9" s="0" t="n">
        <v>4</v>
      </c>
      <c r="B9" s="4" t="n">
        <f aca="false">$A$2*EXP(-$B$2*A9)</f>
        <v>0.757902901371165</v>
      </c>
      <c r="C9" s="4" t="n">
        <f aca="false">$A$2*EXP(-$C$2*A9)</f>
        <v>0.574416807906831</v>
      </c>
    </row>
    <row r="10" customFormat="false" ht="12.8" hidden="false" customHeight="false" outlineLevel="0" collapsed="false">
      <c r="A10" s="0" t="n">
        <v>5</v>
      </c>
      <c r="B10" s="4" t="n">
        <f aca="false">$A$2*EXP(-$B$2*A10)</f>
        <v>0.707158819287271</v>
      </c>
      <c r="C10" s="4" t="n">
        <f aca="false">$A$2*EXP(-$C$2*A10)</f>
        <v>0.500073595695768</v>
      </c>
    </row>
    <row r="11" customFormat="false" ht="12.8" hidden="false" customHeight="false" outlineLevel="0" collapsed="false">
      <c r="A11" s="0" t="n">
        <v>6</v>
      </c>
      <c r="B11" s="4" t="n">
        <f aca="false">$A$2*EXP(-$B$2*A11)</f>
        <v>0.659812219732971</v>
      </c>
      <c r="C11" s="4" t="n">
        <f aca="false">$A$2*EXP(-$C$2*A11)</f>
        <v>0.43535216530895</v>
      </c>
    </row>
    <row r="12" customFormat="false" ht="12.8" hidden="false" customHeight="false" outlineLevel="0" collapsed="false">
      <c r="A12" s="0" t="n">
        <v>7</v>
      </c>
      <c r="B12" s="4" t="n">
        <f aca="false">$A$2*EXP(-$B$2*A12)</f>
        <v>0.615635630122992</v>
      </c>
      <c r="C12" s="4" t="n">
        <f aca="false">$A$2*EXP(-$C$2*A12)</f>
        <v>0.379007229076934</v>
      </c>
    </row>
    <row r="13" customFormat="false" ht="12.8" hidden="false" customHeight="false" outlineLevel="0" collapsed="false">
      <c r="A13" s="0" t="n">
        <v>8</v>
      </c>
      <c r="B13" s="4" t="n">
        <f aca="false">$A$2*EXP(-$B$2*A13)</f>
        <v>0.574416807906831</v>
      </c>
      <c r="C13" s="4" t="n">
        <f aca="false">$A$2*EXP(-$C$2*A13)</f>
        <v>0.329954669205873</v>
      </c>
    </row>
    <row r="14" customFormat="false" ht="12.8" hidden="false" customHeight="false" outlineLevel="0" collapsed="false">
      <c r="A14" s="0" t="n">
        <v>9</v>
      </c>
      <c r="B14" s="4" t="n">
        <f aca="false">$A$2*EXP(-$B$2*A14)</f>
        <v>0.535957720868031</v>
      </c>
      <c r="C14" s="4" t="n">
        <f aca="false">$A$2*EXP(-$C$2*A14)</f>
        <v>0.287250678558054</v>
      </c>
    </row>
    <row r="15" customFormat="false" ht="12.8" hidden="false" customHeight="false" outlineLevel="0" collapsed="false">
      <c r="A15" s="0" t="n">
        <v>10</v>
      </c>
      <c r="B15" s="4" t="n">
        <f aca="false">$A$2*EXP(-$B$2*A15)</f>
        <v>0.500073595695768</v>
      </c>
      <c r="C15" s="4" t="n">
        <f aca="false">$A$2*EXP(-$C$2*A15)</f>
        <v>0.250073601112094</v>
      </c>
    </row>
    <row r="16" customFormat="false" ht="12.8" hidden="false" customHeight="false" outlineLevel="0" collapsed="false">
      <c r="A16" s="0" t="n">
        <v>11</v>
      </c>
      <c r="B16" s="4" t="n">
        <f aca="false">$A$2*EXP(-$B$2*A16)</f>
        <v>0.466592030257681</v>
      </c>
      <c r="C16" s="4" t="n">
        <f aca="false">$A$2*EXP(-$C$2*A16)</f>
        <v>0.217708122699985</v>
      </c>
    </row>
    <row r="17" customFormat="false" ht="12.8" hidden="false" customHeight="false" outlineLevel="0" collapsed="false">
      <c r="A17" s="0" t="n">
        <v>12</v>
      </c>
      <c r="B17" s="4" t="n">
        <f aca="false">$A$2*EXP(-$B$2*A17)</f>
        <v>0.43535216530895</v>
      </c>
      <c r="C17" s="4" t="n">
        <f aca="false">$A$2*EXP(-$C$2*A17)</f>
        <v>0.189531507839192</v>
      </c>
    </row>
    <row r="18" customFormat="false" ht="12.8" hidden="false" customHeight="false" outlineLevel="0" collapsed="false">
      <c r="A18" s="0" t="n">
        <v>15</v>
      </c>
      <c r="B18" s="4" t="n">
        <f aca="false">$A$2*EXP(-$B$2*A18)</f>
        <v>0.353631453488959</v>
      </c>
      <c r="C18" s="4" t="n">
        <f aca="false">$A$2*EXP(-$C$2*A18)</f>
        <v>0.125055204896714</v>
      </c>
    </row>
    <row r="19" customFormat="false" ht="12.8" hidden="false" customHeight="false" outlineLevel="0" collapsed="false">
      <c r="A19" s="0" t="n">
        <v>20</v>
      </c>
      <c r="B19" s="4" t="n">
        <f aca="false">$A$2*EXP(-$B$2*A19)</f>
        <v>0.250073601112094</v>
      </c>
      <c r="C19" s="4" t="n">
        <f aca="false">$A$2*EXP(-$C$2*A19)</f>
        <v>0.0625368059731707</v>
      </c>
    </row>
    <row r="20" customFormat="false" ht="12.8" hidden="false" customHeight="false" outlineLevel="0" collapsed="false">
      <c r="A20" s="0" t="n">
        <v>25</v>
      </c>
      <c r="B20" s="4" t="n">
        <f aca="false">$A$2*EXP(-$B$2*A20)</f>
        <v>0.176841752497345</v>
      </c>
      <c r="C20" s="4" t="n">
        <f aca="false">$A$2*EXP(-$C$2*A20)</f>
        <v>0.0312730054263321</v>
      </c>
    </row>
    <row r="21" customFormat="false" ht="12.8" hidden="false" customHeight="false" outlineLevel="0" collapsed="false">
      <c r="A21" s="0" t="n">
        <v>30</v>
      </c>
      <c r="B21" s="4" t="n">
        <f aca="false">$A$2*EXP(-$B$2*A21)</f>
        <v>0.125055204896714</v>
      </c>
      <c r="C21" s="4" t="n">
        <f aca="false">$A$2*EXP(-$C$2*A21)</f>
        <v>0.0156388042717591</v>
      </c>
    </row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&amp;L&amp;"Trebuchet MS,Standard"&amp;11Michael Schrader&amp;C&amp;"Arial,Standard"Prinzipien und Anwend. der Phys. Chemie&amp;R&amp;"Arial,Standard"Zusatzmaterial Kap. 5</oddHeader>
    <oddFooter>&amp;L&amp;"Trebuchet MS,Standard"&amp;11&amp;A&amp;C&amp;"Arial,Standard"aus &amp;F&amp;R&amp;"Arial,Standard"über Springer-Verlag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8" zoomScaleNormal="88" zoomScalePageLayoutView="100" workbookViewId="0">
      <selection pane="topLeft" activeCell="N21" activeCellId="0" sqref="N21"/>
    </sheetView>
  </sheetViews>
  <sheetFormatPr defaultRowHeight="12.8"/>
  <cols>
    <col collapsed="false" hidden="false" max="252" min="1" style="0" width="11.0677083333333"/>
    <col collapsed="false" hidden="false" max="1025" min="253" style="0" width="11.7604166666667"/>
  </cols>
  <sheetData>
    <row r="1" customFormat="false" ht="12.8" hidden="false" customHeight="false" outlineLevel="0" collapsed="false">
      <c r="A1" s="1" t="s">
        <v>6</v>
      </c>
      <c r="B1" s="1" t="s">
        <v>1</v>
      </c>
      <c r="C1" s="1" t="s">
        <v>2</v>
      </c>
    </row>
    <row r="2" customFormat="false" ht="12.8" hidden="false" customHeight="false" outlineLevel="0" collapsed="false">
      <c r="A2" s="2" t="n">
        <v>1</v>
      </c>
      <c r="B2" s="2" t="n">
        <v>0.0693</v>
      </c>
      <c r="C2" s="2" t="n">
        <f aca="false">2*0.0693</f>
        <v>0.1386</v>
      </c>
    </row>
    <row r="4" customFormat="false" ht="12.8" hidden="false" customHeight="false" outlineLevel="0" collapsed="false">
      <c r="A4" s="1" t="s">
        <v>3</v>
      </c>
      <c r="B4" s="1" t="s">
        <v>4</v>
      </c>
      <c r="C4" s="1" t="s">
        <v>5</v>
      </c>
      <c r="D4" s="1" t="s">
        <v>7</v>
      </c>
      <c r="E4" s="1" t="s">
        <v>8</v>
      </c>
    </row>
    <row r="5" customFormat="false" ht="12.8" hidden="false" customHeight="false" outlineLevel="0" collapsed="false">
      <c r="A5" s="0" t="n">
        <v>0</v>
      </c>
      <c r="B5" s="3" t="n">
        <v>1</v>
      </c>
      <c r="C5" s="3" t="n">
        <f aca="false">$A$2*EXP(-$C$2*A5)</f>
        <v>1</v>
      </c>
      <c r="D5" s="0" t="n">
        <f aca="false">-LN(B5)</f>
        <v>-0</v>
      </c>
      <c r="E5" s="0" t="n">
        <f aca="false">-LN(C5)</f>
        <v>-0</v>
      </c>
    </row>
    <row r="6" customFormat="false" ht="12.8" hidden="false" customHeight="false" outlineLevel="0" collapsed="false">
      <c r="A6" s="0" t="n">
        <v>1</v>
      </c>
      <c r="B6" s="4" t="n">
        <f aca="false">$A$2*EXP(-$B$2*A6)</f>
        <v>0.933046724069679</v>
      </c>
      <c r="C6" s="4" t="n">
        <f aca="false">$A$2*EXP(-$C$2*A6)</f>
        <v>0.870576189297161</v>
      </c>
      <c r="D6" s="0" t="n">
        <f aca="false">-LN(B6)</f>
        <v>0.0693000000000004</v>
      </c>
      <c r="E6" s="0" t="n">
        <f aca="false">-LN(C6)</f>
        <v>0.138599999999999</v>
      </c>
    </row>
    <row r="7" customFormat="false" ht="12.8" hidden="false" customHeight="false" outlineLevel="0" collapsed="false">
      <c r="A7" s="0" t="n">
        <v>2</v>
      </c>
      <c r="B7" s="4" t="n">
        <f aca="false">$A$2*EXP(-$B$2*A7)</f>
        <v>0.870576189297161</v>
      </c>
      <c r="C7" s="4" t="n">
        <f aca="false">$A$2*EXP(-$C$2*A7)</f>
        <v>0.757902901371165</v>
      </c>
      <c r="D7" s="0" t="n">
        <f aca="false">-LN(B7)</f>
        <v>0.138599999999999</v>
      </c>
      <c r="E7" s="0" t="n">
        <f aca="false">-LN(C7)</f>
        <v>0.277200000000001</v>
      </c>
    </row>
    <row r="8" customFormat="false" ht="12.8" hidden="false" customHeight="false" outlineLevel="0" collapsed="false">
      <c r="A8" s="0" t="n">
        <v>3</v>
      </c>
      <c r="B8" s="4" t="n">
        <f aca="false">$A$2*EXP(-$B$2*A8)</f>
        <v>0.812288261476781</v>
      </c>
      <c r="C8" s="4" t="n">
        <f aca="false">$A$2*EXP(-$C$2*A8)</f>
        <v>0.659812219732971</v>
      </c>
      <c r="D8" s="0" t="n">
        <f aca="false">-LN(B8)</f>
        <v>0.2079</v>
      </c>
      <c r="E8" s="0" t="n">
        <f aca="false">-LN(C8)</f>
        <v>0.4158</v>
      </c>
    </row>
    <row r="9" customFormat="false" ht="12.8" hidden="false" customHeight="false" outlineLevel="0" collapsed="false">
      <c r="A9" s="0" t="n">
        <v>4</v>
      </c>
      <c r="B9" s="4" t="n">
        <f aca="false">$A$2*EXP(-$B$2*A9)</f>
        <v>0.757902901371165</v>
      </c>
      <c r="C9" s="4" t="n">
        <f aca="false">$A$2*EXP(-$C$2*A9)</f>
        <v>0.574416807906831</v>
      </c>
      <c r="D9" s="0" t="n">
        <f aca="false">-LN(B9)</f>
        <v>0.277200000000001</v>
      </c>
      <c r="E9" s="0" t="n">
        <f aca="false">-LN(C9)</f>
        <v>0.554399999999999</v>
      </c>
    </row>
    <row r="10" customFormat="false" ht="12.8" hidden="false" customHeight="false" outlineLevel="0" collapsed="false">
      <c r="A10" s="0" t="n">
        <v>5</v>
      </c>
      <c r="B10" s="4" t="n">
        <f aca="false">$A$2*EXP(-$B$2*A10)</f>
        <v>0.707158819287271</v>
      </c>
      <c r="C10" s="4" t="n">
        <f aca="false">$A$2*EXP(-$C$2*A10)</f>
        <v>0.500073595695768</v>
      </c>
      <c r="D10" s="0" t="n">
        <f aca="false">-LN(B10)</f>
        <v>0.3465</v>
      </c>
      <c r="E10" s="0" t="n">
        <f aca="false">-LN(C10)</f>
        <v>0.692999999999999</v>
      </c>
    </row>
    <row r="11" customFormat="false" ht="12.8" hidden="false" customHeight="false" outlineLevel="0" collapsed="false">
      <c r="A11" s="0" t="n">
        <v>6</v>
      </c>
      <c r="B11" s="4" t="n">
        <f aca="false">$A$2*EXP(-$B$2*A11)</f>
        <v>0.659812219732971</v>
      </c>
      <c r="C11" s="4" t="n">
        <f aca="false">$A$2*EXP(-$C$2*A11)</f>
        <v>0.43535216530895</v>
      </c>
      <c r="D11" s="0" t="n">
        <f aca="false">-LN(B11)</f>
        <v>0.4158</v>
      </c>
      <c r="E11" s="0" t="n">
        <f aca="false">-LN(C11)</f>
        <v>0.831600000000001</v>
      </c>
    </row>
    <row r="12" customFormat="false" ht="12.8" hidden="false" customHeight="false" outlineLevel="0" collapsed="false">
      <c r="A12" s="0" t="n">
        <v>7</v>
      </c>
      <c r="B12" s="4" t="n">
        <f aca="false">$A$2*EXP(-$B$2*A12)</f>
        <v>0.615635630122992</v>
      </c>
      <c r="C12" s="4" t="n">
        <f aca="false">$A$2*EXP(-$C$2*A12)</f>
        <v>0.379007229076934</v>
      </c>
      <c r="D12" s="0" t="n">
        <f aca="false">-LN(B12)</f>
        <v>0.4851</v>
      </c>
      <c r="E12" s="0" t="n">
        <f aca="false">-LN(C12)</f>
        <v>0.970199999999999</v>
      </c>
    </row>
    <row r="13" customFormat="false" ht="12.8" hidden="false" customHeight="false" outlineLevel="0" collapsed="false">
      <c r="A13" s="0" t="n">
        <v>8</v>
      </c>
      <c r="B13" s="4" t="n">
        <f aca="false">$A$2*EXP(-$B$2*A13)</f>
        <v>0.574416807906831</v>
      </c>
      <c r="C13" s="4" t="n">
        <f aca="false">$A$2*EXP(-$C$2*A13)</f>
        <v>0.329954669205873</v>
      </c>
      <c r="D13" s="0" t="n">
        <f aca="false">-LN(B13)</f>
        <v>0.554399999999999</v>
      </c>
      <c r="E13" s="0" t="n">
        <f aca="false">-LN(C13)</f>
        <v>1.1088</v>
      </c>
    </row>
    <row r="14" customFormat="false" ht="12.8" hidden="false" customHeight="false" outlineLevel="0" collapsed="false">
      <c r="A14" s="0" t="n">
        <v>9</v>
      </c>
      <c r="B14" s="4" t="n">
        <f aca="false">$A$2*EXP(-$B$2*A14)</f>
        <v>0.535957720868031</v>
      </c>
      <c r="C14" s="4" t="n">
        <f aca="false">$A$2*EXP(-$C$2*A14)</f>
        <v>0.287250678558054</v>
      </c>
      <c r="D14" s="0" t="n">
        <f aca="false">-LN(B14)</f>
        <v>0.623699999999999</v>
      </c>
      <c r="E14" s="0" t="n">
        <f aca="false">-LN(C14)</f>
        <v>1.2474</v>
      </c>
    </row>
    <row r="15" customFormat="false" ht="12.8" hidden="false" customHeight="false" outlineLevel="0" collapsed="false">
      <c r="A15" s="0" t="n">
        <v>10</v>
      </c>
      <c r="B15" s="4" t="n">
        <f aca="false">$A$2*EXP(-$B$2*A15)</f>
        <v>0.500073595695768</v>
      </c>
      <c r="C15" s="4" t="n">
        <f aca="false">$A$2*EXP(-$C$2*A15)</f>
        <v>0.250073601112094</v>
      </c>
      <c r="D15" s="0" t="n">
        <f aca="false">-LN(B15)</f>
        <v>0.692999999999999</v>
      </c>
      <c r="E15" s="0" t="n">
        <f aca="false">-LN(C15)</f>
        <v>1.386</v>
      </c>
    </row>
    <row r="16" customFormat="false" ht="12.8" hidden="false" customHeight="false" outlineLevel="0" collapsed="false">
      <c r="A16" s="0" t="n">
        <v>11</v>
      </c>
      <c r="B16" s="4" t="n">
        <f aca="false">$A$2*EXP(-$B$2*A16)</f>
        <v>0.466592030257681</v>
      </c>
      <c r="C16" s="4" t="n">
        <f aca="false">$A$2*EXP(-$C$2*A16)</f>
        <v>0.217708122699985</v>
      </c>
      <c r="D16" s="0" t="n">
        <f aca="false">-LN(B16)</f>
        <v>0.762300000000001</v>
      </c>
      <c r="E16" s="0" t="n">
        <f aca="false">-LN(C16)</f>
        <v>1.5246</v>
      </c>
    </row>
    <row r="17" customFormat="false" ht="12.8" hidden="false" customHeight="false" outlineLevel="0" collapsed="false">
      <c r="A17" s="0" t="n">
        <v>12</v>
      </c>
      <c r="B17" s="4" t="n">
        <f aca="false">$A$2*EXP(-$B$2*A17)</f>
        <v>0.43535216530895</v>
      </c>
      <c r="C17" s="4" t="n">
        <f aca="false">$A$2*EXP(-$C$2*A17)</f>
        <v>0.189531507839192</v>
      </c>
      <c r="D17" s="0" t="n">
        <f aca="false">-LN(B17)</f>
        <v>0.831600000000001</v>
      </c>
      <c r="E17" s="0" t="n">
        <f aca="false">-LN(C17)</f>
        <v>1.6632</v>
      </c>
    </row>
    <row r="18" customFormat="false" ht="12.8" hidden="false" customHeight="false" outlineLevel="0" collapsed="false">
      <c r="A18" s="0" t="n">
        <v>15</v>
      </c>
      <c r="B18" s="4" t="n">
        <f aca="false">$A$2*EXP(-$B$2*A18)</f>
        <v>0.353631453488959</v>
      </c>
      <c r="C18" s="4" t="n">
        <f aca="false">$A$2*EXP(-$C$2*A18)</f>
        <v>0.125055204896714</v>
      </c>
      <c r="D18" s="0" t="n">
        <f aca="false">-LN(B18)</f>
        <v>1.0395</v>
      </c>
      <c r="E18" s="0" t="n">
        <f aca="false">-LN(C18)</f>
        <v>2.079</v>
      </c>
    </row>
    <row r="19" customFormat="false" ht="12.8" hidden="false" customHeight="false" outlineLevel="0" collapsed="false">
      <c r="A19" s="0" t="n">
        <v>20</v>
      </c>
      <c r="B19" s="4" t="n">
        <f aca="false">$A$2*EXP(-$B$2*A19)</f>
        <v>0.250073601112094</v>
      </c>
      <c r="C19" s="4" t="n">
        <f aca="false">$A$2*EXP(-$C$2*A19)</f>
        <v>0.0625368059731707</v>
      </c>
      <c r="D19" s="0" t="n">
        <f aca="false">-LN(B19)</f>
        <v>1.386</v>
      </c>
      <c r="E19" s="0" t="n">
        <f aca="false">-LN(C19)</f>
        <v>2.772</v>
      </c>
    </row>
    <row r="20" customFormat="false" ht="12.8" hidden="false" customHeight="false" outlineLevel="0" collapsed="false">
      <c r="A20" s="0" t="n">
        <v>25</v>
      </c>
      <c r="B20" s="4" t="n">
        <f aca="false">$A$2*EXP(-$B$2*A20)</f>
        <v>0.176841752497345</v>
      </c>
      <c r="C20" s="4" t="n">
        <f aca="false">$A$2*EXP(-$C$2*A20)</f>
        <v>0.0312730054263321</v>
      </c>
      <c r="D20" s="0" t="n">
        <f aca="false">-LN(B20)</f>
        <v>1.7325</v>
      </c>
      <c r="E20" s="0" t="n">
        <f aca="false">-LN(C20)</f>
        <v>3.465</v>
      </c>
    </row>
    <row r="21" customFormat="false" ht="12.8" hidden="false" customHeight="false" outlineLevel="0" collapsed="false">
      <c r="A21" s="0" t="n">
        <v>30</v>
      </c>
      <c r="B21" s="4" t="n">
        <f aca="false">$A$2*EXP(-$B$2*A21)</f>
        <v>0.125055204896714</v>
      </c>
      <c r="C21" s="4" t="n">
        <f aca="false">$A$2*EXP(-$C$2*A21)</f>
        <v>0.0156388042717591</v>
      </c>
      <c r="D21" s="0" t="n">
        <f aca="false">-LN(B21)</f>
        <v>2.079</v>
      </c>
      <c r="E21" s="0" t="n">
        <f aca="false">-LN(C21)</f>
        <v>4.158</v>
      </c>
    </row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&amp;L&amp;"Trebuchet MS,Standard"&amp;11Michael Schrader&amp;C&amp;"Arial,Standard"Prinzipien und Anwend. der Phys. Chemie&amp;R&amp;"Arial,Standard"Zusatzmaterial Kap. 5</oddHeader>
    <oddFooter>&amp;L&amp;"Trebuchet MS,Standard"&amp;11&amp;A&amp;C&amp;"Arial,Standard"aus &amp;F&amp;R&amp;"Arial,Standard"über Springer-Verlag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8" zoomScaleNormal="88" zoomScalePageLayoutView="100" workbookViewId="0">
      <selection pane="topLeft" activeCell="B2" activeCellId="0" sqref="B2"/>
    </sheetView>
  </sheetViews>
  <sheetFormatPr defaultRowHeight="12.8"/>
  <cols>
    <col collapsed="false" hidden="false" max="3" min="1" style="0" width="11.0677083333333"/>
    <col collapsed="false" hidden="false" max="4" min="4" style="0" width="8.63541666666667"/>
    <col collapsed="false" hidden="false" max="5" min="5" style="0" width="11.2239583333333"/>
    <col collapsed="false" hidden="false" max="6" min="6" style="0" width="6.47916666666667"/>
    <col collapsed="false" hidden="false" max="7" min="7" style="0" width="13.484375"/>
    <col collapsed="false" hidden="false" max="8" min="8" style="5" width="9.06770833333333"/>
    <col collapsed="false" hidden="false" max="9" min="9" style="5" width="7.625"/>
    <col collapsed="false" hidden="false" max="10" min="10" style="5" width="11.0677083333333"/>
    <col collapsed="false" hidden="false" max="257" min="11" style="0" width="11.0677083333333"/>
    <col collapsed="false" hidden="false" max="1025" min="258" style="0" width="11.7604166666667"/>
  </cols>
  <sheetData>
    <row r="1" customFormat="false" ht="12.8" hidden="false" customHeight="false" outlineLevel="0" collapsed="false">
      <c r="A1" s="1" t="s">
        <v>9</v>
      </c>
      <c r="B1" s="1" t="s">
        <v>10</v>
      </c>
      <c r="C1" s="1" t="s">
        <v>11</v>
      </c>
      <c r="D1" s="1"/>
      <c r="E1" s="0" t="s">
        <v>12</v>
      </c>
      <c r="F1" s="1"/>
    </row>
    <row r="2" customFormat="false" ht="12.8" hidden="false" customHeight="false" outlineLevel="0" collapsed="false">
      <c r="A2" s="6" t="n">
        <v>1</v>
      </c>
      <c r="B2" s="2" t="n">
        <v>0.2</v>
      </c>
      <c r="C2" s="2" t="n">
        <v>0.25</v>
      </c>
    </row>
    <row r="3" customFormat="false" ht="12.8" hidden="false" customHeight="false" outlineLevel="0" collapsed="false">
      <c r="E3" s="1" t="s">
        <v>13</v>
      </c>
    </row>
    <row r="4" customFormat="false" ht="12.85" hidden="false" customHeight="false" outlineLevel="0" collapsed="false">
      <c r="A4" s="1" t="s">
        <v>14</v>
      </c>
      <c r="B4" s="1" t="s">
        <v>15</v>
      </c>
      <c r="C4" s="1" t="s">
        <v>16</v>
      </c>
      <c r="D4" s="1" t="s">
        <v>14</v>
      </c>
      <c r="E4" s="1" t="s">
        <v>17</v>
      </c>
      <c r="F4" s="1" t="s">
        <v>18</v>
      </c>
      <c r="G4" s="1" t="s">
        <v>19</v>
      </c>
      <c r="H4" s="7" t="s">
        <v>20</v>
      </c>
      <c r="I4" s="7" t="s">
        <v>21</v>
      </c>
      <c r="J4" s="7" t="s">
        <v>22</v>
      </c>
    </row>
    <row r="5" customFormat="false" ht="12.85" hidden="false" customHeight="false" outlineLevel="0" collapsed="false">
      <c r="A5" s="8" t="n">
        <f aca="false">0.01*$B$2</f>
        <v>0.002</v>
      </c>
      <c r="B5" s="8" t="n">
        <f aca="false">$B$2-A5</f>
        <v>0.198</v>
      </c>
      <c r="C5" s="8" t="n">
        <f aca="false">$C$2-A5</f>
        <v>0.248</v>
      </c>
      <c r="D5" s="8" t="n">
        <f aca="false">2*A5</f>
        <v>0.004</v>
      </c>
      <c r="E5" s="9" t="n">
        <f aca="false">C5-B5</f>
        <v>0.05</v>
      </c>
      <c r="F5" s="10" t="n">
        <f aca="false">(($C$2-$B$2)*$A$2)^(-1)*LN(($B$2*C5)/($C$2*B5))</f>
        <v>0.0403632831247439</v>
      </c>
      <c r="G5" s="11" t="n">
        <f aca="false">$A$2*B5*C5</f>
        <v>0.049104</v>
      </c>
      <c r="H5" s="12" t="n">
        <f aca="false">LN(B5)</f>
        <v>-1.6194882482876</v>
      </c>
      <c r="I5" s="13" t="n">
        <f aca="false">LN(C5)</f>
        <v>-1.39432653281715</v>
      </c>
      <c r="J5" s="13" t="n">
        <f aca="false">LN(A5)</f>
        <v>-6.21460809842219</v>
      </c>
    </row>
    <row r="6" customFormat="false" ht="12.85" hidden="false" customHeight="false" outlineLevel="0" collapsed="false">
      <c r="A6" s="8" t="n">
        <f aca="false">0.02*$B$2</f>
        <v>0.004</v>
      </c>
      <c r="B6" s="8" t="n">
        <f aca="false">$B$2-A6</f>
        <v>0.196</v>
      </c>
      <c r="C6" s="8" t="n">
        <f aca="false">$C$2-A6</f>
        <v>0.246</v>
      </c>
      <c r="D6" s="8" t="n">
        <f aca="false">2*A6</f>
        <v>0.008</v>
      </c>
      <c r="E6" s="9" t="n">
        <f aca="false">C6-B6</f>
        <v>0.05</v>
      </c>
      <c r="F6" s="10" t="n">
        <f aca="false">(($C$2-$B$2)*$A$2)^(-1)*LN(($B$2*C6)/($C$2*B6))</f>
        <v>0.0814665077527174</v>
      </c>
      <c r="G6" s="11" t="n">
        <f aca="false">$A$2*B6*C6</f>
        <v>0.048216</v>
      </c>
      <c r="H6" s="12" t="n">
        <f aca="false">LN(B6)</f>
        <v>-1.62964061975162</v>
      </c>
      <c r="I6" s="13" t="n">
        <f aca="false">LN(C6)</f>
        <v>-1.40242374304977</v>
      </c>
      <c r="J6" s="13" t="n">
        <f aca="false">LN(A6)</f>
        <v>-5.52146091786225</v>
      </c>
    </row>
    <row r="7" customFormat="false" ht="12.85" hidden="false" customHeight="false" outlineLevel="0" collapsed="false">
      <c r="A7" s="8" t="n">
        <f aca="false">0.05*$B$2</f>
        <v>0.01</v>
      </c>
      <c r="B7" s="8" t="n">
        <f aca="false">$B$2-A7</f>
        <v>0.19</v>
      </c>
      <c r="C7" s="8" t="n">
        <f aca="false">$C$2-A7</f>
        <v>0.24</v>
      </c>
      <c r="D7" s="8" t="n">
        <f aca="false">2*A7</f>
        <v>0.02</v>
      </c>
      <c r="E7" s="9" t="n">
        <f aca="false">C7-B7</f>
        <v>0.05</v>
      </c>
      <c r="F7" s="10" t="n">
        <f aca="false">(($C$2-$B$2)*$A$2)^(-1)*LN(($B$2*C7)/($C$2*B7))</f>
        <v>0.209425997345909</v>
      </c>
      <c r="G7" s="11" t="n">
        <f aca="false">$A$2*B7*C7</f>
        <v>0.0456</v>
      </c>
      <c r="H7" s="12" t="n">
        <f aca="false">LN(B7)</f>
        <v>-1.66073120682165</v>
      </c>
      <c r="I7" s="13" t="n">
        <f aca="false">LN(C7)</f>
        <v>-1.42711635564015</v>
      </c>
      <c r="J7" s="13" t="n">
        <f aca="false">LN(A7)</f>
        <v>-4.60517018598809</v>
      </c>
    </row>
    <row r="8" customFormat="false" ht="12.85" hidden="false" customHeight="false" outlineLevel="0" collapsed="false">
      <c r="A8" s="8" t="n">
        <f aca="false">0.1*$B$2</f>
        <v>0.02</v>
      </c>
      <c r="B8" s="8" t="n">
        <f aca="false">$B$2-A8</f>
        <v>0.18</v>
      </c>
      <c r="C8" s="8" t="n">
        <f aca="false">$C$2-A8</f>
        <v>0.23</v>
      </c>
      <c r="D8" s="8" t="n">
        <f aca="false">2*A8</f>
        <v>0.04</v>
      </c>
      <c r="E8" s="9" t="n">
        <f aca="false">C8-B8</f>
        <v>0.05</v>
      </c>
      <c r="F8" s="10" t="n">
        <f aca="false">(($C$2-$B$2)*$A$2)^(-1)*LN(($B$2*C8)/($C$2*B8))</f>
        <v>0.439578134375503</v>
      </c>
      <c r="G8" s="11" t="n">
        <f aca="false">$A$2*B8*C8</f>
        <v>0.0414</v>
      </c>
      <c r="H8" s="12" t="n">
        <f aca="false">LN(B8)</f>
        <v>-1.71479842809193</v>
      </c>
      <c r="I8" s="13" t="n">
        <f aca="false">LN(C8)</f>
        <v>-1.46967597005894</v>
      </c>
      <c r="J8" s="13" t="n">
        <f aca="false">LN(A8)</f>
        <v>-3.91202300542815</v>
      </c>
    </row>
    <row r="9" customFormat="false" ht="12.85" hidden="false" customHeight="false" outlineLevel="0" collapsed="false">
      <c r="A9" s="8" t="n">
        <f aca="false">0.15*$B$2</f>
        <v>0.03</v>
      </c>
      <c r="B9" s="8" t="n">
        <f aca="false">$B$2-A9</f>
        <v>0.17</v>
      </c>
      <c r="C9" s="8" t="n">
        <f aca="false">$C$2-A9</f>
        <v>0.22</v>
      </c>
      <c r="D9" s="8" t="n">
        <f aca="false">2*A9</f>
        <v>0.06</v>
      </c>
      <c r="E9" s="9" t="n">
        <f aca="false">C9-B9</f>
        <v>0.05</v>
      </c>
      <c r="F9" s="10" t="n">
        <f aca="false">(($C$2-$B$2)*$A$2)^(-1)*LN(($B$2*C9)/($C$2*B9))</f>
        <v>0.693711159757802</v>
      </c>
      <c r="G9" s="11" t="n">
        <f aca="false">$A$2*B9*C9</f>
        <v>0.0374</v>
      </c>
      <c r="H9" s="12" t="n">
        <f aca="false">LN(B9)</f>
        <v>-1.77195684193188</v>
      </c>
      <c r="I9" s="13" t="n">
        <f aca="false">LN(C9)</f>
        <v>-1.51412773262978</v>
      </c>
      <c r="J9" s="13" t="n">
        <f aca="false">LN(A9)</f>
        <v>-3.50655789731998</v>
      </c>
    </row>
    <row r="10" customFormat="false" ht="12.85" hidden="false" customHeight="false" outlineLevel="0" collapsed="false">
      <c r="A10" s="8" t="n">
        <f aca="false">0.2*$B$2</f>
        <v>0.04</v>
      </c>
      <c r="B10" s="8" t="n">
        <f aca="false">$B$2-A10</f>
        <v>0.16</v>
      </c>
      <c r="C10" s="8" t="n">
        <f aca="false">$C$2-A10</f>
        <v>0.21</v>
      </c>
      <c r="D10" s="8" t="n">
        <f aca="false">2*A10</f>
        <v>0.08</v>
      </c>
      <c r="E10" s="9" t="n">
        <f aca="false">C10-B10</f>
        <v>0.05</v>
      </c>
      <c r="F10" s="10" t="n">
        <f aca="false">(($C$2-$B$2)*$A$2)^(-1)*LN(($B$2*C10)/($C$2*B10))</f>
        <v>0.975803283388641</v>
      </c>
      <c r="G10" s="11" t="n">
        <f aca="false">$A$2*B10*C10</f>
        <v>0.0336</v>
      </c>
      <c r="H10" s="12" t="n">
        <f aca="false">LN(B10)</f>
        <v>-1.83258146374831</v>
      </c>
      <c r="I10" s="13" t="n">
        <f aca="false">LN(C10)</f>
        <v>-1.56064774826467</v>
      </c>
      <c r="J10" s="13" t="n">
        <f aca="false">LN(A10)</f>
        <v>-3.2188758248682</v>
      </c>
    </row>
    <row r="11" customFormat="false" ht="12.85" hidden="false" customHeight="false" outlineLevel="0" collapsed="false">
      <c r="A11" s="8" t="n">
        <f aca="false">0.25*$B$2</f>
        <v>0.05</v>
      </c>
      <c r="B11" s="8" t="n">
        <f aca="false">$B$2-A11</f>
        <v>0.15</v>
      </c>
      <c r="C11" s="8" t="n">
        <f aca="false">$C$2-A11</f>
        <v>0.2</v>
      </c>
      <c r="D11" s="8" t="n">
        <f aca="false">2*A11</f>
        <v>0.1</v>
      </c>
      <c r="E11" s="9" t="n">
        <f aca="false">C11-B11</f>
        <v>0.05</v>
      </c>
      <c r="F11" s="10" t="n">
        <f aca="false">(($C$2-$B$2)*$A$2)^(-1)*LN(($B$2*C11)/($C$2*B11))</f>
        <v>1.29077042275142</v>
      </c>
      <c r="G11" s="11" t="n">
        <f aca="false">$A$2*B11*C11</f>
        <v>0.03</v>
      </c>
      <c r="H11" s="12" t="n">
        <f aca="false">LN(B11)</f>
        <v>-1.89711998488588</v>
      </c>
      <c r="I11" s="13" t="n">
        <f aca="false">LN(C11)</f>
        <v>-1.6094379124341</v>
      </c>
      <c r="J11" s="13" t="n">
        <f aca="false">LN(A11)</f>
        <v>-2.99573227355399</v>
      </c>
    </row>
    <row r="12" customFormat="false" ht="12.85" hidden="false" customHeight="false" outlineLevel="0" collapsed="false">
      <c r="A12" s="8" t="n">
        <f aca="false">0.3*$B$2</f>
        <v>0.06</v>
      </c>
      <c r="B12" s="8" t="n">
        <f aca="false">$B$2-A12</f>
        <v>0.14</v>
      </c>
      <c r="C12" s="8" t="n">
        <f aca="false">$C$2-A12</f>
        <v>0.19</v>
      </c>
      <c r="D12" s="8" t="n">
        <f aca="false">2*A12</f>
        <v>0.12</v>
      </c>
      <c r="E12" s="9" t="n">
        <f aca="false">C12-B12</f>
        <v>0.05</v>
      </c>
      <c r="F12" s="10" t="n">
        <f aca="false">(($C$2-$B$2)*$A$2)^(-1)*LN(($B$2*C12)/($C$2*B12))</f>
        <v>1.64476196473944</v>
      </c>
      <c r="G12" s="11" t="n">
        <f aca="false">$A$2*B12*C12</f>
        <v>0.0266</v>
      </c>
      <c r="H12" s="12" t="n">
        <f aca="false">LN(B12)</f>
        <v>-1.96611285637283</v>
      </c>
      <c r="I12" s="13" t="n">
        <f aca="false">LN(C12)</f>
        <v>-1.66073120682165</v>
      </c>
      <c r="J12" s="13" t="n">
        <f aca="false">LN(A12)</f>
        <v>-2.81341071676004</v>
      </c>
    </row>
    <row r="13" customFormat="false" ht="12.85" hidden="false" customHeight="false" outlineLevel="0" collapsed="false">
      <c r="A13" s="8" t="n">
        <f aca="false">0.4*$B$2</f>
        <v>0.08</v>
      </c>
      <c r="B13" s="8" t="n">
        <f aca="false">$B$2-A13</f>
        <v>0.12</v>
      </c>
      <c r="C13" s="8" t="n">
        <f aca="false">$C$2-A13</f>
        <v>0.17</v>
      </c>
      <c r="D13" s="8" t="n">
        <f aca="false">2*A13</f>
        <v>0.16</v>
      </c>
      <c r="E13" s="9" t="n">
        <f aca="false">C13-B13</f>
        <v>0.05</v>
      </c>
      <c r="F13" s="10" t="n">
        <f aca="false">(($C$2-$B$2)*$A$2)^(-1)*LN(($B$2*C13)/($C$2*B13))</f>
        <v>2.50326285908012</v>
      </c>
      <c r="G13" s="11" t="n">
        <f aca="false">$A$2*B13*C13</f>
        <v>0.0204</v>
      </c>
      <c r="H13" s="12" t="n">
        <f aca="false">LN(B13)</f>
        <v>-2.12026353620009</v>
      </c>
      <c r="I13" s="13" t="n">
        <f aca="false">LN(C13)</f>
        <v>-1.77195684193188</v>
      </c>
      <c r="J13" s="13" t="n">
        <f aca="false">LN(A13)</f>
        <v>-2.52572864430826</v>
      </c>
    </row>
    <row r="14" customFormat="false" ht="12.8" hidden="false" customHeight="false" outlineLevel="0" collapsed="false">
      <c r="A14" s="14" t="n">
        <f aca="false">0.5*$B$2</f>
        <v>0.1</v>
      </c>
      <c r="B14" s="14" t="n">
        <f aca="false">$B$2-A14</f>
        <v>0.1</v>
      </c>
      <c r="C14" s="14" t="n">
        <f aca="false">$C$2-A14</f>
        <v>0.15</v>
      </c>
      <c r="D14" s="14" t="n">
        <f aca="false">2*A14</f>
        <v>0.2</v>
      </c>
      <c r="E14" s="15" t="n">
        <f aca="false">C14-B14</f>
        <v>0.05</v>
      </c>
      <c r="F14" s="16" t="n">
        <f aca="false">(($C$2-$B$2)*$A$2)^(-1)*LN(($B$2*C14)/($C$2*B14))</f>
        <v>3.64643113587909</v>
      </c>
      <c r="G14" s="11" t="n">
        <f aca="false">$A$2*B14*C14</f>
        <v>0.015</v>
      </c>
      <c r="H14" s="12" t="n">
        <f aca="false">LN(B14)</f>
        <v>-2.30258509299405</v>
      </c>
      <c r="I14" s="13" t="n">
        <f aca="false">LN(C14)</f>
        <v>-1.89711998488588</v>
      </c>
      <c r="J14" s="13" t="n">
        <f aca="false">LN(A14)</f>
        <v>-2.30258509299405</v>
      </c>
    </row>
    <row r="15" customFormat="false" ht="12.85" hidden="false" customHeight="false" outlineLevel="0" collapsed="false">
      <c r="A15" s="8" t="n">
        <f aca="false">0.6*$B$2</f>
        <v>0.12</v>
      </c>
      <c r="B15" s="8" t="n">
        <f aca="false">$B$2-A15</f>
        <v>0.08</v>
      </c>
      <c r="C15" s="8" t="n">
        <f aca="false">$C$2-A15</f>
        <v>0.13</v>
      </c>
      <c r="D15" s="8" t="n">
        <f aca="false">2*A15</f>
        <v>0.24</v>
      </c>
      <c r="E15" s="9" t="n">
        <f aca="false">C15-B15</f>
        <v>0.05</v>
      </c>
      <c r="F15" s="10" t="n">
        <f aca="false">(($C$2-$B$2)*$A$2)^(-1)*LN(($B$2*C15)/($C$2*B15))</f>
        <v>5.24728528934982</v>
      </c>
      <c r="G15" s="11" t="n">
        <f aca="false">$A$2*B15*C15</f>
        <v>0.0104</v>
      </c>
      <c r="H15" s="12" t="n">
        <f aca="false">LN(B15)</f>
        <v>-2.52572864430826</v>
      </c>
      <c r="I15" s="13" t="n">
        <f aca="false">LN(C15)</f>
        <v>-2.04022082852655</v>
      </c>
      <c r="J15" s="13" t="n">
        <f aca="false">LN(A15)</f>
        <v>-2.12026353620009</v>
      </c>
    </row>
    <row r="16" customFormat="false" ht="12.85" hidden="false" customHeight="false" outlineLevel="0" collapsed="false">
      <c r="A16" s="8" t="n">
        <f aca="false">0.7*$B$2</f>
        <v>0.14</v>
      </c>
      <c r="B16" s="8" t="n">
        <f aca="false">$B$2-A16</f>
        <v>0.06</v>
      </c>
      <c r="C16" s="8" t="n">
        <f aca="false">$C$2-A16</f>
        <v>0.11</v>
      </c>
      <c r="D16" s="8" t="n">
        <f aca="false">2*A16</f>
        <v>0.28</v>
      </c>
      <c r="E16" s="9" t="n">
        <f aca="false">C16-B16</f>
        <v>0.05</v>
      </c>
      <c r="F16" s="10" t="n">
        <f aca="false">(($C$2-$B$2)*$A$2)^(-1)*LN(($B$2*C16)/($C$2*B16))</f>
        <v>7.65984504512212</v>
      </c>
      <c r="G16" s="11" t="n">
        <f aca="false">$A$2*B16*C16</f>
        <v>0.0066</v>
      </c>
      <c r="H16" s="12" t="n">
        <f aca="false">LN(B16)</f>
        <v>-2.81341071676004</v>
      </c>
      <c r="I16" s="13" t="n">
        <f aca="false">LN(C16)</f>
        <v>-2.20727491318972</v>
      </c>
      <c r="J16" s="13" t="n">
        <f aca="false">LN(A16)</f>
        <v>-1.96611285637283</v>
      </c>
    </row>
    <row r="17" customFormat="false" ht="12.85" hidden="false" customHeight="false" outlineLevel="0" collapsed="false">
      <c r="A17" s="8" t="n">
        <f aca="false">0.8*$B$2</f>
        <v>0.16</v>
      </c>
      <c r="B17" s="8" t="n">
        <f aca="false">$B$2-A17</f>
        <v>0.04</v>
      </c>
      <c r="C17" s="8" t="n">
        <f aca="false">$C$2-A17</f>
        <v>0.09</v>
      </c>
      <c r="D17" s="8" t="n">
        <f aca="false">2*A17</f>
        <v>0.32</v>
      </c>
      <c r="E17" s="9" t="n">
        <f aca="false">C17-B17</f>
        <v>0.05</v>
      </c>
      <c r="F17" s="10" t="n">
        <f aca="false">(($C$2-$B$2)*$A$2)^(-1)*LN(($B$2*C17)/($C$2*B17))</f>
        <v>11.7557332980424</v>
      </c>
      <c r="G17" s="11" t="n">
        <f aca="false">$A$2*B17*C17</f>
        <v>0.0036</v>
      </c>
      <c r="H17" s="12" t="n">
        <f aca="false">LN(B17)</f>
        <v>-3.2188758248682</v>
      </c>
      <c r="I17" s="13" t="n">
        <f aca="false">LN(C17)</f>
        <v>-2.40794560865187</v>
      </c>
      <c r="J17" s="13" t="n">
        <f aca="false">LN(A17)</f>
        <v>-1.83258146374831</v>
      </c>
    </row>
    <row r="18" customFormat="false" ht="12.85" hidden="false" customHeight="false" outlineLevel="0" collapsed="false">
      <c r="A18" s="8" t="n">
        <f aca="false">0.85*$B$2</f>
        <v>0.17</v>
      </c>
      <c r="B18" s="8" t="n">
        <f aca="false">$B$2-A18</f>
        <v>0.03</v>
      </c>
      <c r="C18" s="8" t="n">
        <f aca="false">$C$2-A18</f>
        <v>0.08</v>
      </c>
      <c r="D18" s="8" t="n">
        <f aca="false">2*A18</f>
        <v>0.34</v>
      </c>
      <c r="E18" s="9" t="n">
        <f aca="false">C18-B18</f>
        <v>0.05</v>
      </c>
      <c r="F18" s="10" t="n">
        <f aca="false">(($C$2-$B$2)*$A$2)^(-1)*LN(($B$2*C18)/($C$2*B18))</f>
        <v>15.1537140339503</v>
      </c>
      <c r="G18" s="11" t="n">
        <f aca="false">$A$2*B18*C18</f>
        <v>0.0024</v>
      </c>
      <c r="H18" s="12" t="n">
        <f aca="false">LN(B18)</f>
        <v>-3.50655789731998</v>
      </c>
      <c r="I18" s="13" t="n">
        <f aca="false">LN(C18)</f>
        <v>-2.52572864430826</v>
      </c>
      <c r="J18" s="13" t="n">
        <f aca="false">LN(A18)</f>
        <v>-1.77195684193188</v>
      </c>
    </row>
    <row r="19" customFormat="false" ht="12.85" hidden="false" customHeight="false" outlineLevel="0" collapsed="false">
      <c r="A19" s="8" t="n">
        <f aca="false">0.9*$B$2</f>
        <v>0.18</v>
      </c>
      <c r="B19" s="8" t="n">
        <f aca="false">$B$2-A19</f>
        <v>0.02</v>
      </c>
      <c r="C19" s="8" t="n">
        <f aca="false">$C$2-A19</f>
        <v>0.07</v>
      </c>
      <c r="D19" s="8" t="n">
        <f aca="false">2*A19</f>
        <v>0.36</v>
      </c>
      <c r="E19" s="9" t="n">
        <f aca="false">C19-B19</f>
        <v>0.05</v>
      </c>
      <c r="F19" s="10" t="n">
        <f aca="false">(($C$2-$B$2)*$A$2)^(-1)*LN(($B$2*C19)/($C$2*B19))</f>
        <v>20.5923883436232</v>
      </c>
      <c r="G19" s="11" t="n">
        <f aca="false">$A$2*B19*C19</f>
        <v>0.0014</v>
      </c>
      <c r="H19" s="12" t="n">
        <f aca="false">LN(B19)</f>
        <v>-3.91202300542815</v>
      </c>
      <c r="I19" s="13" t="n">
        <f aca="false">LN(C19)</f>
        <v>-2.65926003693278</v>
      </c>
      <c r="J19" s="13" t="n">
        <f aca="false">LN(A19)</f>
        <v>-1.71479842809193</v>
      </c>
    </row>
    <row r="20" customFormat="false" ht="12.85" hidden="false" customHeight="false" outlineLevel="0" collapsed="false">
      <c r="A20" s="8" t="n">
        <f aca="false">0.95*$B$2</f>
        <v>0.19</v>
      </c>
      <c r="B20" s="8" t="n">
        <f aca="false">$B$2-A20</f>
        <v>0.00999999999999998</v>
      </c>
      <c r="C20" s="8" t="n">
        <f aca="false">$C$2-A20</f>
        <v>0.06</v>
      </c>
      <c r="D20" s="8" t="n">
        <f aca="false">2*A20</f>
        <v>0.38</v>
      </c>
      <c r="E20" s="9" t="n">
        <f aca="false">C20-B20</f>
        <v>0.05</v>
      </c>
      <c r="F20" s="10" t="n">
        <f aca="false">(($C$2-$B$2)*$A$2)^(-1)*LN(($B$2*C20)/($C$2*B20))</f>
        <v>31.3723183582769</v>
      </c>
      <c r="G20" s="11" t="n">
        <f aca="false">$A$2*B20*C20</f>
        <v>0.000599999999999999</v>
      </c>
      <c r="H20" s="12" t="n">
        <f aca="false">LN(B20)</f>
        <v>-4.60517018598809</v>
      </c>
      <c r="I20" s="13" t="n">
        <f aca="false">LN(C20)</f>
        <v>-2.81341071676004</v>
      </c>
      <c r="J20" s="13" t="n">
        <f aca="false">LN(A20)</f>
        <v>-1.66073120682165</v>
      </c>
    </row>
    <row r="21" customFormat="false" ht="12.85" hidden="false" customHeight="false" outlineLevel="0" collapsed="false">
      <c r="A21" s="8" t="n">
        <f aca="false">0.97*$B$2</f>
        <v>0.194</v>
      </c>
      <c r="B21" s="8" t="n">
        <f aca="false">$B$2-A21</f>
        <v>0.00600000000000001</v>
      </c>
      <c r="C21" s="8" t="n">
        <f aca="false">$C$2-A21</f>
        <v>0.056</v>
      </c>
      <c r="D21" s="8" t="n">
        <f aca="false">2*A21</f>
        <v>0.388</v>
      </c>
      <c r="E21" s="9" t="n">
        <f aca="false">C21-B21</f>
        <v>0.05</v>
      </c>
      <c r="F21" s="10" t="n">
        <f aca="false">(($C$2-$B$2)*$A$2)^(-1)*LN(($B$2*C21)/($C$2*B21))</f>
        <v>40.2089734038577</v>
      </c>
      <c r="G21" s="11" t="n">
        <f aca="false">$A$2*B21*C21</f>
        <v>0.000336</v>
      </c>
      <c r="H21" s="12" t="n">
        <f aca="false">LN(B21)</f>
        <v>-5.11599580975408</v>
      </c>
      <c r="I21" s="13" t="n">
        <f aca="false">LN(C21)</f>
        <v>-2.88240358824699</v>
      </c>
      <c r="J21" s="13" t="n">
        <f aca="false">LN(A21)</f>
        <v>-1.63989711991881</v>
      </c>
    </row>
    <row r="22" customFormat="false" ht="12.85" hidden="false" customHeight="false" outlineLevel="0" collapsed="false">
      <c r="A22" s="8" t="n">
        <f aca="false">0.99*$B$2</f>
        <v>0.198</v>
      </c>
      <c r="B22" s="8" t="n">
        <f aca="false">$B$2-A22</f>
        <v>0.002</v>
      </c>
      <c r="C22" s="8" t="n">
        <f aca="false">$C$2-A22</f>
        <v>0.052</v>
      </c>
      <c r="D22" s="8" t="n">
        <f aca="false">2*A22</f>
        <v>0.396</v>
      </c>
      <c r="E22" s="9" t="n">
        <f aca="false">C22-B22</f>
        <v>0.05</v>
      </c>
      <c r="F22" s="10" t="n">
        <f aca="false">(($C$2-$B$2)*$A$2)^(-1)*LN(($B$2*C22)/($C$2*B22))</f>
        <v>60.6990597341454</v>
      </c>
      <c r="G22" s="11" t="n">
        <f aca="false">$A$2*B22*C22</f>
        <v>0.000104</v>
      </c>
      <c r="H22" s="12" t="n">
        <f aca="false">LN(B22)</f>
        <v>-6.21460809842219</v>
      </c>
      <c r="I22" s="13" t="n">
        <f aca="false">LN(C22)</f>
        <v>-2.95651156040071</v>
      </c>
      <c r="J22" s="13" t="n">
        <f aca="false">LN(A22)</f>
        <v>-1.6194882482876</v>
      </c>
    </row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&amp;L&amp;"Trebuchet MS,Standard"&amp;11Michael Schrader&amp;C&amp;"Arial,Standard"Prinzipien und Anwend. der Phys. Chemie&amp;R&amp;"Arial,Standard"Zusatzmaterial Kap. 5</oddHeader>
    <oddFooter>&amp;L&amp;"Trebuchet MS,Standard"&amp;11&amp;A&amp;C&amp;"Arial,Standard"aus &amp;F&amp;R&amp;"Arial,Standard"über Springer-Verlag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8" zoomScaleNormal="88" zoomScalePageLayoutView="100" workbookViewId="0">
      <selection pane="topLeft" activeCell="A1" activeCellId="0" sqref="A1"/>
    </sheetView>
  </sheetViews>
  <sheetFormatPr defaultRowHeight="12.8"/>
  <cols>
    <col collapsed="false" hidden="false" max="254" min="1" style="0" width="11.0677083333333"/>
    <col collapsed="false" hidden="false" max="1025" min="255" style="0" width="11.7604166666667"/>
  </cols>
  <sheetData>
    <row r="1" customFormat="false" ht="12.85" hidden="false" customHeight="false" outlineLevel="0" collapsed="false">
      <c r="A1" s="0" t="s">
        <v>2</v>
      </c>
    </row>
    <row r="2" customFormat="false" ht="12.85" hidden="false" customHeight="false" outlineLevel="0" collapsed="false">
      <c r="A2" s="17" t="n">
        <v>0.1</v>
      </c>
    </row>
    <row r="3" customFormat="false" ht="12.85" hidden="false" customHeight="false" outlineLevel="0" collapsed="false">
      <c r="A3" s="0" t="s">
        <v>6</v>
      </c>
    </row>
    <row r="4" customFormat="false" ht="12.85" hidden="false" customHeight="false" outlineLevel="0" collapsed="false">
      <c r="A4" s="17" t="n">
        <v>1</v>
      </c>
    </row>
    <row r="6" customFormat="false" ht="12.85" hidden="false" customHeight="false" outlineLevel="0" collapsed="false">
      <c r="A6" s="1" t="s">
        <v>3</v>
      </c>
      <c r="B6" s="1" t="s">
        <v>23</v>
      </c>
      <c r="C6" s="1" t="s">
        <v>24</v>
      </c>
      <c r="D6" s="1" t="s">
        <v>25</v>
      </c>
      <c r="E6" s="1" t="s">
        <v>26</v>
      </c>
      <c r="F6" s="1"/>
      <c r="H6" s="1"/>
    </row>
    <row r="7" customFormat="false" ht="12.85" hidden="false" customHeight="false" outlineLevel="0" collapsed="false">
      <c r="A7" s="0" t="n">
        <v>0</v>
      </c>
      <c r="B7" s="18" t="n">
        <f aca="false">$A$4-$A$2*A7</f>
        <v>1</v>
      </c>
      <c r="C7" s="18" t="n">
        <f aca="false">$A$4*EXP(-$A$2*A7)</f>
        <v>1</v>
      </c>
      <c r="D7" s="18" t="n">
        <f aca="false">1/((1/$A$4)+$A$2*A7)</f>
        <v>1</v>
      </c>
      <c r="E7" s="18" t="n">
        <f aca="false">SQRT(1/((1/$A$4*$A$4)+2*$A$2*A7))</f>
        <v>1</v>
      </c>
    </row>
    <row r="8" customFormat="false" ht="12.85" hidden="false" customHeight="false" outlineLevel="0" collapsed="false">
      <c r="A8" s="0" t="n">
        <v>1</v>
      </c>
      <c r="B8" s="18" t="n">
        <f aca="false">$A$4-$A$2*A8</f>
        <v>0.9</v>
      </c>
      <c r="C8" s="18" t="n">
        <f aca="false">$A$4*EXP(-$A$2*A8)</f>
        <v>0.90483741803596</v>
      </c>
      <c r="D8" s="18" t="n">
        <f aca="false">1/((1/$A$4)+$A$2*A8)</f>
        <v>0.909090909090909</v>
      </c>
      <c r="E8" s="18" t="n">
        <f aca="false">SQRT(1/((1/$A$4*$A$4)+2*$A$2*A8))</f>
        <v>0.912870929175277</v>
      </c>
      <c r="H8" s="4"/>
    </row>
    <row r="9" customFormat="false" ht="12.85" hidden="false" customHeight="false" outlineLevel="0" collapsed="false">
      <c r="A9" s="0" t="n">
        <v>2</v>
      </c>
      <c r="B9" s="18" t="n">
        <f aca="false">$A$4-$A$2*A9</f>
        <v>0.8</v>
      </c>
      <c r="C9" s="18" t="n">
        <f aca="false">$A$4*EXP(-$A$2*A9)</f>
        <v>0.818730753077982</v>
      </c>
      <c r="D9" s="18" t="n">
        <f aca="false">1/((1/$A$4)+$A$2*A9)</f>
        <v>0.833333333333333</v>
      </c>
      <c r="E9" s="18" t="n">
        <f aca="false">SQRT(1/((1/$A$4*$A$4)+2*$A$2*A9))</f>
        <v>0.845154254728516</v>
      </c>
      <c r="H9" s="4"/>
    </row>
    <row r="10" customFormat="false" ht="12.85" hidden="false" customHeight="false" outlineLevel="0" collapsed="false">
      <c r="A10" s="0" t="n">
        <v>3</v>
      </c>
      <c r="B10" s="18" t="n">
        <f aca="false">$A$4-$A$2*A10</f>
        <v>0.7</v>
      </c>
      <c r="C10" s="18" t="n">
        <f aca="false">$A$4*EXP(-$A$2*A10)</f>
        <v>0.740818220681718</v>
      </c>
      <c r="D10" s="18" t="n">
        <f aca="false">1/((1/$A$4)+$A$2*A10)</f>
        <v>0.769230769230769</v>
      </c>
      <c r="E10" s="18" t="n">
        <f aca="false">SQRT(1/((1/$A$4*$A$4)+2*$A$2*A10))</f>
        <v>0.790569415042095</v>
      </c>
      <c r="H10" s="4"/>
    </row>
    <row r="11" customFormat="false" ht="12.85" hidden="false" customHeight="false" outlineLevel="0" collapsed="false">
      <c r="A11" s="0" t="n">
        <v>4</v>
      </c>
      <c r="B11" s="18" t="n">
        <f aca="false">$A$4-$A$2*A11</f>
        <v>0.6</v>
      </c>
      <c r="C11" s="18" t="n">
        <f aca="false">$A$4*EXP(-$A$2*A11)</f>
        <v>0.670320046035639</v>
      </c>
      <c r="D11" s="18" t="n">
        <f aca="false">1/((1/$A$4)+$A$2*A11)</f>
        <v>0.714285714285714</v>
      </c>
      <c r="E11" s="18" t="n">
        <f aca="false">SQRT(1/((1/$A$4*$A$4)+2*$A$2*A11))</f>
        <v>0.74535599249993</v>
      </c>
      <c r="H11" s="4"/>
    </row>
    <row r="12" customFormat="false" ht="12.85" hidden="false" customHeight="false" outlineLevel="0" collapsed="false">
      <c r="A12" s="0" t="n">
        <v>5</v>
      </c>
      <c r="B12" s="18" t="n">
        <f aca="false">$A$4-$A$2*A12</f>
        <v>0.5</v>
      </c>
      <c r="C12" s="18" t="n">
        <f aca="false">$A$4*EXP(-$A$2*A12)</f>
        <v>0.606530659712633</v>
      </c>
      <c r="D12" s="18" t="n">
        <f aca="false">1/((1/$A$4)+$A$2*A12)</f>
        <v>0.666666666666667</v>
      </c>
      <c r="E12" s="18" t="n">
        <f aca="false">SQRT(1/((1/$A$4*$A$4)+2*$A$2*A12))</f>
        <v>0.707106781186548</v>
      </c>
      <c r="H12" s="4"/>
    </row>
    <row r="13" customFormat="false" ht="12.85" hidden="false" customHeight="false" outlineLevel="0" collapsed="false">
      <c r="A13" s="0" t="n">
        <v>6</v>
      </c>
      <c r="B13" s="18" t="n">
        <f aca="false">$A$4-$A$2*A13</f>
        <v>0.4</v>
      </c>
      <c r="C13" s="18" t="n">
        <f aca="false">$A$4*EXP(-$A$2*A13)</f>
        <v>0.548811636094026</v>
      </c>
      <c r="D13" s="18" t="n">
        <f aca="false">1/((1/$A$4)+$A$2*A13)</f>
        <v>0.625</v>
      </c>
      <c r="E13" s="18" t="n">
        <f aca="false">SQRT(1/((1/$A$4*$A$4)+2*$A$2*A13))</f>
        <v>0.674199862463242</v>
      </c>
      <c r="H13" s="4"/>
    </row>
    <row r="14" customFormat="false" ht="12.85" hidden="false" customHeight="false" outlineLevel="0" collapsed="false">
      <c r="A14" s="0" t="n">
        <v>7</v>
      </c>
      <c r="B14" s="18" t="n">
        <f aca="false">$A$4-$A$2*A14</f>
        <v>0.3</v>
      </c>
      <c r="C14" s="18" t="n">
        <f aca="false">$A$4*EXP(-$A$2*A14)</f>
        <v>0.496585303791409</v>
      </c>
      <c r="D14" s="18" t="n">
        <f aca="false">1/((1/$A$4)+$A$2*A14)</f>
        <v>0.588235294117647</v>
      </c>
      <c r="E14" s="18" t="n">
        <f aca="false">SQRT(1/((1/$A$4*$A$4)+2*$A$2*A14))</f>
        <v>0.645497224367903</v>
      </c>
      <c r="H14" s="4"/>
    </row>
    <row r="15" customFormat="false" ht="12.85" hidden="false" customHeight="false" outlineLevel="0" collapsed="false">
      <c r="A15" s="0" t="n">
        <v>8</v>
      </c>
      <c r="B15" s="18" t="n">
        <f aca="false">$A$4-$A$2*A15</f>
        <v>0.2</v>
      </c>
      <c r="C15" s="18" t="n">
        <f aca="false">$A$4*EXP(-$A$2*A15)</f>
        <v>0.449328964117222</v>
      </c>
      <c r="D15" s="18" t="n">
        <f aca="false">1/((1/$A$4)+$A$2*A15)</f>
        <v>0.555555555555556</v>
      </c>
      <c r="E15" s="18" t="n">
        <f aca="false">SQRT(1/((1/$A$4*$A$4)+2*$A$2*A15))</f>
        <v>0.620173672946042</v>
      </c>
      <c r="H15" s="4"/>
    </row>
    <row r="16" customFormat="false" ht="12.85" hidden="false" customHeight="false" outlineLevel="0" collapsed="false">
      <c r="A16" s="0" t="n">
        <v>9</v>
      </c>
      <c r="B16" s="18" t="n">
        <f aca="false">$A$4-$A$2*A16</f>
        <v>0.1</v>
      </c>
      <c r="C16" s="18" t="n">
        <f aca="false">$A$4*EXP(-$A$2*A16)</f>
        <v>0.406569659740599</v>
      </c>
      <c r="D16" s="18" t="n">
        <f aca="false">1/((1/$A$4)+$A$2*A16)</f>
        <v>0.526315789473684</v>
      </c>
      <c r="E16" s="18" t="n">
        <f aca="false">SQRT(1/((1/$A$4*$A$4)+2*$A$2*A16))</f>
        <v>0.597614304667197</v>
      </c>
      <c r="H16" s="4"/>
    </row>
    <row r="17" customFormat="false" ht="12.85" hidden="false" customHeight="false" outlineLevel="0" collapsed="false">
      <c r="A17" s="0" t="n">
        <v>10</v>
      </c>
      <c r="B17" s="18" t="n">
        <f aca="false">$A$4-$A$2*A17</f>
        <v>0</v>
      </c>
      <c r="C17" s="18" t="n">
        <f aca="false">$A$4*EXP(-$A$2*A17)</f>
        <v>0.367879441171442</v>
      </c>
      <c r="D17" s="18" t="n">
        <f aca="false">1/((1/$A$4)+$A$2*A17)</f>
        <v>0.5</v>
      </c>
      <c r="E17" s="18" t="n">
        <f aca="false">SQRT(1/((1/$A$4*$A$4)+2*$A$2*A17))</f>
        <v>0.577350269189626</v>
      </c>
      <c r="H17" s="4"/>
    </row>
    <row r="18" customFormat="false" ht="12.85" hidden="false" customHeight="false" outlineLevel="0" collapsed="false">
      <c r="A18" s="0" t="n">
        <v>11</v>
      </c>
      <c r="B18" s="18" t="n">
        <f aca="false">$A$4-$A$2*A18</f>
        <v>-0.1</v>
      </c>
      <c r="C18" s="18" t="n">
        <f aca="false">$A$4*EXP(-$A$2*A18)</f>
        <v>0.33287108369808</v>
      </c>
      <c r="D18" s="18" t="n">
        <f aca="false">1/((1/$A$4)+$A$2*A18)</f>
        <v>0.476190476190476</v>
      </c>
      <c r="E18" s="18" t="n">
        <f aca="false">SQRT(1/((1/$A$4*$A$4)+2*$A$2*A18))</f>
        <v>0.559016994374947</v>
      </c>
      <c r="H18" s="4"/>
    </row>
    <row r="19" customFormat="false" ht="12.85" hidden="false" customHeight="false" outlineLevel="0" collapsed="false">
      <c r="A19" s="0" t="n">
        <v>12</v>
      </c>
      <c r="B19" s="18" t="n">
        <f aca="false">$A$4-$A$2*A19</f>
        <v>-0.2</v>
      </c>
      <c r="C19" s="18" t="n">
        <f aca="false">$A$4*EXP(-$A$2*A19)</f>
        <v>0.301194211912202</v>
      </c>
      <c r="D19" s="18" t="n">
        <f aca="false">1/((1/$A$4)+$A$2*A19)</f>
        <v>0.454545454545455</v>
      </c>
      <c r="E19" s="18" t="n">
        <f aca="false">SQRT(1/((1/$A$4*$A$4)+2*$A$2*A19))</f>
        <v>0.54232614454664</v>
      </c>
      <c r="H19" s="4"/>
    </row>
    <row r="20" customFormat="false" ht="12.85" hidden="false" customHeight="false" outlineLevel="0" collapsed="false">
      <c r="A20" s="0" t="n">
        <v>15</v>
      </c>
      <c r="B20" s="18" t="n">
        <f aca="false">$A$4-$A$2*A20</f>
        <v>-0.5</v>
      </c>
      <c r="C20" s="18" t="n">
        <f aca="false">$A$4*EXP(-$A$2*A20)</f>
        <v>0.22313016014843</v>
      </c>
      <c r="D20" s="18" t="n">
        <f aca="false">1/((1/$A$4)+$A$2*A20)</f>
        <v>0.4</v>
      </c>
      <c r="E20" s="18" t="n">
        <f aca="false">SQRT(1/((1/$A$4*$A$4)+2*$A$2*A20))</f>
        <v>0.5</v>
      </c>
      <c r="H20" s="4"/>
    </row>
    <row r="21" customFormat="false" ht="12.85" hidden="false" customHeight="false" outlineLevel="0" collapsed="false">
      <c r="A21" s="0" t="n">
        <v>20</v>
      </c>
      <c r="B21" s="18" t="n">
        <f aca="false">$A$4-$A$2*A21</f>
        <v>-1</v>
      </c>
      <c r="C21" s="18" t="n">
        <f aca="false">$A$4*EXP(-$A$2*A21)</f>
        <v>0.135335283236613</v>
      </c>
      <c r="D21" s="18" t="n">
        <f aca="false">1/((1/$A$4)+$A$2*A21)</f>
        <v>0.333333333333333</v>
      </c>
      <c r="E21" s="18" t="n">
        <f aca="false">SQRT(1/((1/$A$4*$A$4)+2*$A$2*A21))</f>
        <v>0.447213595499958</v>
      </c>
      <c r="H21" s="4"/>
    </row>
    <row r="22" customFormat="false" ht="12.85" hidden="false" customHeight="false" outlineLevel="0" collapsed="false">
      <c r="A22" s="0" t="n">
        <v>25</v>
      </c>
      <c r="B22" s="18" t="n">
        <f aca="false">$A$4-$A$2*A22</f>
        <v>-1.5</v>
      </c>
      <c r="C22" s="18" t="n">
        <f aca="false">$A$4*EXP(-$A$2*A22)</f>
        <v>0.0820849986238988</v>
      </c>
      <c r="D22" s="18" t="n">
        <f aca="false">1/((1/$A$4)+$A$2*A22)</f>
        <v>0.285714285714286</v>
      </c>
      <c r="E22" s="18" t="n">
        <f aca="false">SQRT(1/((1/$A$4*$A$4)+2*$A$2*A22))</f>
        <v>0.408248290463863</v>
      </c>
      <c r="H22" s="4"/>
    </row>
    <row r="23" customFormat="false" ht="12.85" hidden="false" customHeight="false" outlineLevel="0" collapsed="false">
      <c r="A23" s="0" t="n">
        <v>30</v>
      </c>
      <c r="B23" s="18" t="n">
        <f aca="false">$A$4-$A$2*A23</f>
        <v>-2</v>
      </c>
      <c r="C23" s="18" t="n">
        <f aca="false">$A$4*EXP(-$A$2*A23)</f>
        <v>0.049787068367864</v>
      </c>
      <c r="D23" s="18" t="n">
        <f aca="false">1/((1/$A$4)+$A$2*A23)</f>
        <v>0.25</v>
      </c>
      <c r="E23" s="18" t="n">
        <f aca="false">SQRT(1/((1/$A$4*$A$4)+2*$A$2*A23))</f>
        <v>0.377964473009227</v>
      </c>
      <c r="H23" s="4"/>
    </row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&amp;L&amp;"Trebuchet MS,Standard"&amp;11Michael Schrader&amp;C&amp;"Arial,Standard"Prinzipien und Anwend. der Phys. Chemie&amp;R&amp;"Arial,Standard"Zusatzmaterial Kap. 5</oddHeader>
    <oddFooter>&amp;L&amp;"Trebuchet MS,Standard"&amp;11&amp;A&amp;C&amp;"Arial,Standard"aus &amp;F&amp;R&amp;"Arial,Standard"über Springer-Verlag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8" zoomScaleNormal="88" zoomScalePageLayoutView="100" workbookViewId="0">
      <selection pane="topLeft" activeCell="L9" activeCellId="0" sqref="L9"/>
    </sheetView>
  </sheetViews>
  <sheetFormatPr defaultRowHeight="12.8"/>
  <cols>
    <col collapsed="false" hidden="false" max="1" min="1" style="0" width="8.921875"/>
    <col collapsed="false" hidden="false" max="3" min="2" style="0" width="9.21354166666667"/>
    <col collapsed="false" hidden="false" max="1025" min="4" style="0" width="11.7604166666667"/>
  </cols>
  <sheetData>
    <row r="1" customFormat="false" ht="12.8" hidden="false" customHeight="false" outlineLevel="0" collapsed="false">
      <c r="A1" s="1" t="s">
        <v>27</v>
      </c>
      <c r="B1" s="1" t="s">
        <v>28</v>
      </c>
      <c r="C1" s="1" t="s">
        <v>29</v>
      </c>
    </row>
    <row r="2" customFormat="false" ht="12.8" hidden="false" customHeight="false" outlineLevel="0" collapsed="false">
      <c r="A2" s="1" t="s">
        <v>30</v>
      </c>
      <c r="B2" s="1" t="s">
        <v>31</v>
      </c>
      <c r="C2" s="1" t="s">
        <v>32</v>
      </c>
    </row>
    <row r="3" customFormat="false" ht="12.8" hidden="false" customHeight="false" outlineLevel="0" collapsed="false">
      <c r="A3" s="2" t="n">
        <v>50</v>
      </c>
      <c r="B3" s="19" t="n">
        <v>13000000000000</v>
      </c>
      <c r="C3" s="20" t="n">
        <v>8.3145</v>
      </c>
    </row>
    <row r="4" customFormat="false" ht="12.85" hidden="false" customHeight="false" outlineLevel="0" collapsed="false"/>
    <row r="5" customFormat="false" ht="13.4" hidden="false" customHeight="false" outlineLevel="0" collapsed="false">
      <c r="A5" s="0" t="s">
        <v>33</v>
      </c>
      <c r="B5" s="0" t="s">
        <v>34</v>
      </c>
      <c r="C5" s="21" t="s">
        <v>35</v>
      </c>
      <c r="D5" s="21" t="s">
        <v>36</v>
      </c>
    </row>
    <row r="6" customFormat="false" ht="12.85" hidden="false" customHeight="false" outlineLevel="0" collapsed="false">
      <c r="A6" s="0" t="n">
        <v>50</v>
      </c>
      <c r="B6" s="22" t="n">
        <f aca="false">$B$3*EXP(-$A$3*1000/($C$3*A6))</f>
        <v>7.59552982126472E-040</v>
      </c>
      <c r="C6" s="21" t="n">
        <f aca="false">1000/A6</f>
        <v>20</v>
      </c>
      <c r="D6" s="21" t="n">
        <f aca="false">LN(B6)</f>
        <v>-90.0758438269286</v>
      </c>
    </row>
    <row r="7" customFormat="false" ht="12.85" hidden="false" customHeight="false" outlineLevel="0" collapsed="false">
      <c r="A7" s="0" t="n">
        <v>100</v>
      </c>
      <c r="B7" s="22" t="n">
        <f aca="false">$B$3*EXP(-$A$3*1000/($C$3*A7))</f>
        <v>9.93689527349672E-014</v>
      </c>
      <c r="C7" s="21" t="n">
        <f aca="false">1000/A7</f>
        <v>10</v>
      </c>
      <c r="D7" s="21" t="n">
        <f aca="false">LN(B7)</f>
        <v>-29.9399366767693</v>
      </c>
    </row>
    <row r="8" customFormat="false" ht="12.85" hidden="false" customHeight="false" outlineLevel="0" collapsed="false">
      <c r="A8" s="0" t="n">
        <v>150</v>
      </c>
      <c r="B8" s="22" t="n">
        <f aca="false">$B$3*EXP(-$A$3*1000/($C$3*A8))</f>
        <v>5.04446282580965E-005</v>
      </c>
      <c r="C8" s="21" t="n">
        <f aca="false">1000/A8</f>
        <v>6.66666666666667</v>
      </c>
      <c r="D8" s="21" t="n">
        <f aca="false">LN(B8)</f>
        <v>-9.89463429338282</v>
      </c>
    </row>
    <row r="9" customFormat="false" ht="12.85" hidden="false" customHeight="false" outlineLevel="0" collapsed="false">
      <c r="A9" s="0" t="n">
        <v>200</v>
      </c>
      <c r="B9" s="22" t="n">
        <f aca="false">$B$3*EXP(-$A$3*1000/($C$3*A9))</f>
        <v>1.13657220868477</v>
      </c>
      <c r="C9" s="21" t="n">
        <f aca="false">1000/A9</f>
        <v>5</v>
      </c>
      <c r="D9" s="21" t="n">
        <f aca="false">LN(B9)</f>
        <v>0.128016898310409</v>
      </c>
    </row>
    <row r="10" customFormat="false" ht="12.8" hidden="false" customHeight="false" outlineLevel="0" collapsed="false">
      <c r="A10" s="0" t="n">
        <v>250</v>
      </c>
      <c r="B10" s="22" t="n">
        <f aca="false">$B$3*EXP(-$A$3*1000/($C$3*A10))</f>
        <v>464.800189540198</v>
      </c>
      <c r="C10" s="21" t="n">
        <f aca="false">1000/A10</f>
        <v>4</v>
      </c>
      <c r="D10" s="21" t="n">
        <f aca="false">LN(B10)</f>
        <v>6.14160761332634</v>
      </c>
    </row>
    <row r="11" customFormat="false" ht="12.8" hidden="false" customHeight="false" outlineLevel="0" collapsed="false">
      <c r="A11" s="0" t="n">
        <v>270</v>
      </c>
      <c r="B11" s="22" t="n">
        <f aca="false">$B$3*EXP(-$A$3*1000/($C$3*A11))</f>
        <v>2761.17686896683</v>
      </c>
      <c r="C11" s="21" t="n">
        <f aca="false">1000/A11</f>
        <v>3.7037037037037</v>
      </c>
      <c r="D11" s="21" t="n">
        <f aca="false">LN(B11)</f>
        <v>7.92341226962736</v>
      </c>
    </row>
    <row r="12" customFormat="false" ht="12.8" hidden="false" customHeight="false" outlineLevel="0" collapsed="false">
      <c r="A12" s="0" t="n">
        <v>300</v>
      </c>
      <c r="B12" s="22" t="n">
        <f aca="false">$B$3*EXP(-$A$3*1000/($C$3*A12))</f>
        <v>25608.2050787488</v>
      </c>
      <c r="C12" s="21" t="n">
        <f aca="false">1000/A12</f>
        <v>3.33333333333333</v>
      </c>
      <c r="D12" s="21" t="n">
        <f aca="false">LN(B12)</f>
        <v>10.1506680900036</v>
      </c>
    </row>
    <row r="13" customFormat="false" ht="12.8" hidden="false" customHeight="false" outlineLevel="0" collapsed="false">
      <c r="A13" s="0" t="n">
        <v>320</v>
      </c>
      <c r="B13" s="22" t="n">
        <f aca="false">$B$3*EXP(-$A$3*1000/($C$3*A13))</f>
        <v>89634.8513204287</v>
      </c>
      <c r="C13" s="21" t="n">
        <f aca="false">1000/A13</f>
        <v>3.125</v>
      </c>
      <c r="D13" s="21" t="n">
        <f aca="false">LN(B13)</f>
        <v>11.4034994889653</v>
      </c>
    </row>
    <row r="14" customFormat="false" ht="12.8" hidden="false" customHeight="false" outlineLevel="0" collapsed="false">
      <c r="A14" s="0" t="n">
        <v>340</v>
      </c>
      <c r="B14" s="22" t="n">
        <f aca="false">$B$3*EXP(-$A$3*1000/($C$3*A14))</f>
        <v>270746.695184507</v>
      </c>
      <c r="C14" s="21" t="n">
        <f aca="false">1000/A14</f>
        <v>2.94117647058824</v>
      </c>
      <c r="D14" s="21" t="n">
        <f aca="false">LN(B14)</f>
        <v>12.5089389586373</v>
      </c>
    </row>
    <row r="15" customFormat="false" ht="12.8" hidden="false" customHeight="false" outlineLevel="0" collapsed="false">
      <c r="A15" s="0" t="n">
        <v>360</v>
      </c>
      <c r="B15" s="22" t="n">
        <f aca="false">$B$3*EXP(-$A$3*1000/($C$3*A15))</f>
        <v>723280.086183732</v>
      </c>
      <c r="C15" s="21" t="n">
        <f aca="false">1000/A15</f>
        <v>2.77777777777778</v>
      </c>
      <c r="D15" s="21" t="n">
        <f aca="false">LN(B15)</f>
        <v>13.491551820568</v>
      </c>
    </row>
    <row r="16" customFormat="false" ht="12.8" hidden="false" customHeight="false" outlineLevel="0" collapsed="false">
      <c r="A16" s="0" t="n">
        <v>380</v>
      </c>
      <c r="B16" s="22" t="n">
        <f aca="false">$B$3*EXP(-$A$3*1000/($C$3*A16))</f>
        <v>1742326.33027726</v>
      </c>
      <c r="C16" s="21" t="n">
        <f aca="false">1000/A16</f>
        <v>2.63157894736842</v>
      </c>
      <c r="D16" s="21" t="n">
        <f aca="false">LN(B16)</f>
        <v>14.3707317496639</v>
      </c>
    </row>
    <row r="17" customFormat="false" ht="12.85" hidden="false" customHeight="false" outlineLevel="0" collapsed="false">
      <c r="A17" s="0" t="n">
        <v>400</v>
      </c>
      <c r="B17" s="22" t="n">
        <f aca="false">$B$3*EXP(-$A$3*1000/($C$3*A17))</f>
        <v>3843883.28554627</v>
      </c>
      <c r="C17" s="21" t="n">
        <f aca="false">1000/A17</f>
        <v>2.5</v>
      </c>
      <c r="D17" s="21" t="n">
        <f aca="false">LN(B17)</f>
        <v>15.1619936858502</v>
      </c>
    </row>
    <row r="18" customFormat="false" ht="12.85" hidden="false" customHeight="false" outlineLevel="0" collapsed="false">
      <c r="A18" s="0" t="n">
        <v>450</v>
      </c>
      <c r="B18" s="22" t="n">
        <f aca="false">$B$3*EXP(-$A$3*1000/($C$3*A18))</f>
        <v>20428377.6024613</v>
      </c>
      <c r="C18" s="21" t="n">
        <f aca="false">1000/A18</f>
        <v>2.22222222222222</v>
      </c>
      <c r="D18" s="21" t="n">
        <f aca="false">LN(B18)</f>
        <v>16.8324355511325</v>
      </c>
    </row>
    <row r="19" customFormat="false" ht="12.85" hidden="false" customHeight="false" outlineLevel="0" collapsed="false">
      <c r="A19" s="0" t="n">
        <v>500</v>
      </c>
      <c r="B19" s="22" t="n">
        <f aca="false">$B$3*EXP(-$A$3*1000/($C$3*A19))</f>
        <v>77732891.7770501</v>
      </c>
      <c r="C19" s="21" t="n">
        <f aca="false">1000/A19</f>
        <v>2</v>
      </c>
      <c r="D19" s="21" t="n">
        <f aca="false">LN(B19)</f>
        <v>18.1687890433582</v>
      </c>
    </row>
    <row r="20" customFormat="false" ht="12.85" hidden="false" customHeight="false" outlineLevel="0" collapsed="false">
      <c r="A20" s="0" t="n">
        <v>600</v>
      </c>
      <c r="B20" s="22" t="n">
        <f aca="false">$B$3*EXP(-$A$3*1000/($C$3*A20))</f>
        <v>576980646.143122</v>
      </c>
      <c r="C20" s="21" t="n">
        <f aca="false">1000/A20</f>
        <v>1.66666666666667</v>
      </c>
      <c r="D20" s="21" t="n">
        <f aca="false">LN(B20)</f>
        <v>20.1733192816969</v>
      </c>
    </row>
    <row r="21" customFormat="false" ht="12.85" hidden="false" customHeight="false" outlineLevel="0" collapsed="false">
      <c r="A21" s="0" t="n">
        <v>700</v>
      </c>
      <c r="B21" s="22" t="n">
        <f aca="false">$B$3*EXP(-$A$3*1000/($C$3*A21))</f>
        <v>2415389983.33364</v>
      </c>
      <c r="C21" s="21" t="n">
        <f aca="false">1000/A21</f>
        <v>1.42857142857143</v>
      </c>
      <c r="D21" s="21" t="n">
        <f aca="false">LN(B21)</f>
        <v>21.6051265947959</v>
      </c>
    </row>
    <row r="22" customFormat="false" ht="12.85" hidden="false" customHeight="false" outlineLevel="0" collapsed="false">
      <c r="A22" s="0" t="n">
        <v>800</v>
      </c>
      <c r="B22" s="22" t="n">
        <f aca="false">$B$3*EXP(-$A$3*1000/($C$3*A22))</f>
        <v>7068980316.29043</v>
      </c>
      <c r="C22" s="21" t="n">
        <f aca="false">1000/A22</f>
        <v>1.25</v>
      </c>
      <c r="D22" s="21" t="n">
        <f aca="false">LN(B22)</f>
        <v>22.6789820796202</v>
      </c>
    </row>
    <row r="23" customFormat="false" ht="12.85" hidden="false" customHeight="false" outlineLevel="0" collapsed="false">
      <c r="A23" s="0" t="n">
        <v>1000</v>
      </c>
      <c r="B23" s="22" t="n">
        <f aca="false">$B$3*EXP(-$A$3*1000/($C$3*A23))</f>
        <v>31788796660.1702</v>
      </c>
      <c r="C23" s="21" t="n">
        <f aca="false">1000/A23</f>
        <v>1</v>
      </c>
      <c r="D23" s="21" t="n">
        <f aca="false">LN(B23)</f>
        <v>24.1823797583741</v>
      </c>
    </row>
    <row r="24" customFormat="false" ht="12.85" hidden="false" customHeight="false" outlineLevel="0" collapsed="false">
      <c r="A24" s="0" t="n">
        <v>1500</v>
      </c>
      <c r="B24" s="22" t="n">
        <f aca="false">$B$3*EXP(-$A$3*1000/($C$3*A24))</f>
        <v>235955719873.43</v>
      </c>
      <c r="C24" s="21" t="n">
        <f aca="false">1000/A24</f>
        <v>0.666666666666667</v>
      </c>
      <c r="D24" s="21" t="n">
        <f aca="false">LN(B24)</f>
        <v>26.1869099967128</v>
      </c>
    </row>
    <row r="25" customFormat="false" ht="12.85" hidden="false" customHeight="false" outlineLevel="0" collapsed="false">
      <c r="A25" s="0" t="n">
        <v>2000</v>
      </c>
      <c r="B25" s="22" t="n">
        <f aca="false">$B$3*EXP(-$A$3*1000/($C$3*A25))</f>
        <v>642848626491.66</v>
      </c>
      <c r="C25" s="21" t="n">
        <f aca="false">1000/A25</f>
        <v>0.5</v>
      </c>
      <c r="D25" s="21" t="n">
        <f aca="false">LN(B25)</f>
        <v>27.1891751158821</v>
      </c>
    </row>
    <row r="26" customFormat="false" ht="12.85" hidden="false" customHeight="false" outlineLevel="0" collapsed="false">
      <c r="A26" s="0" t="n">
        <v>3000</v>
      </c>
      <c r="B26" s="22" t="n">
        <f aca="false">$B$3*EXP(-$A$3*1000/($C$3*A26))</f>
        <v>1751406394402.68</v>
      </c>
      <c r="C26" s="21" t="n">
        <f aca="false">1000/A26</f>
        <v>0.333333333333333</v>
      </c>
      <c r="D26" s="21" t="n">
        <f aca="false">LN(B26)</f>
        <v>28.1914402350514</v>
      </c>
    </row>
    <row r="27" customFormat="false" ht="12.85" hidden="false" customHeight="false" outlineLevel="0" collapsed="false">
      <c r="A27" s="0" t="n">
        <v>5000</v>
      </c>
      <c r="B27" s="22" t="n">
        <f aca="false">$B$3*EXP(-$A$3*1000/($C$3*A27))</f>
        <v>3904896250084.23</v>
      </c>
      <c r="C27" s="21" t="n">
        <f aca="false">1000/A27</f>
        <v>0.2</v>
      </c>
      <c r="D27" s="21" t="n">
        <f aca="false">LN(B27)</f>
        <v>28.9932523303869</v>
      </c>
    </row>
    <row r="28" customFormat="false" ht="12.85" hidden="false" customHeight="false" outlineLevel="0" collapsed="false">
      <c r="A28" s="0" t="n">
        <v>7000</v>
      </c>
      <c r="B28" s="22" t="n">
        <f aca="false">$B$3*EXP(-$A$3*1000/($C$3*A28))</f>
        <v>5506146257169.15</v>
      </c>
      <c r="C28" s="21" t="n">
        <f aca="false">1000/A28</f>
        <v>0.142857142857143</v>
      </c>
      <c r="D28" s="21" t="n">
        <f aca="false">LN(B28)</f>
        <v>29.3368860855307</v>
      </c>
    </row>
    <row r="29" customFormat="false" ht="12.85" hidden="false" customHeight="false" outlineLevel="0" collapsed="false">
      <c r="A29" s="0" t="n">
        <v>10000</v>
      </c>
      <c r="B29" s="22" t="n">
        <f aca="false">$B$3*EXP(-$A$3*1000/($C$3*A29))</f>
        <v>7124861489958.59</v>
      </c>
      <c r="C29" s="21" t="n">
        <f aca="false">1000/A29</f>
        <v>0.1</v>
      </c>
      <c r="D29" s="21" t="n">
        <f aca="false">LN(B29)</f>
        <v>29.5946114018885</v>
      </c>
    </row>
    <row r="30" customFormat="false" ht="12.85" hidden="false" customHeight="false" outlineLevel="0" collapsed="false">
      <c r="A30" s="0" t="n">
        <v>15000</v>
      </c>
      <c r="B30" s="22" t="n">
        <f aca="false">$B$3*EXP(-$A$3*1000/($C$3*A30))</f>
        <v>8706268729321.56</v>
      </c>
      <c r="C30" s="21" t="n">
        <f aca="false">1000/A30</f>
        <v>0.0666666666666667</v>
      </c>
      <c r="D30" s="21" t="n">
        <f aca="false">LN(B30)</f>
        <v>29.7950644257224</v>
      </c>
    </row>
    <row r="31" customFormat="false" ht="12.85" hidden="false" customHeight="false" outlineLevel="0" collapsed="false">
      <c r="A31" s="0" t="n">
        <v>20000</v>
      </c>
      <c r="B31" s="22" t="n">
        <f aca="false">$B$3*EXP(-$A$3*1000/($C$3*A31))</f>
        <v>9624094729867.41</v>
      </c>
      <c r="C31" s="21" t="n">
        <f aca="false">1000/A31</f>
        <v>0.05</v>
      </c>
      <c r="D31" s="21" t="n">
        <f aca="false">LN(B31)</f>
        <v>29.8952909376393</v>
      </c>
    </row>
    <row r="32" customFormat="false" ht="12.85" hidden="false" customHeight="false" outlineLevel="0" collapsed="false">
      <c r="A32" s="0" t="n">
        <v>25000</v>
      </c>
      <c r="B32" s="22" t="n">
        <f aca="false">$B$3*EXP(-$A$3*1000/($C$3*A32))</f>
        <v>10220604470427.4</v>
      </c>
      <c r="C32" s="21" t="n">
        <f aca="false">1000/A32</f>
        <v>0.04</v>
      </c>
      <c r="D32" s="21" t="n">
        <f aca="false">LN(B32)</f>
        <v>29.9554268447894</v>
      </c>
    </row>
    <row r="33" customFormat="false" ht="12.85" hidden="false" customHeight="false" outlineLevel="0" collapsed="false">
      <c r="A33" s="0" t="n">
        <v>32000</v>
      </c>
      <c r="B33" s="22" t="n">
        <f aca="false">$B$3*EXP(-$A$3*1000/($C$3*A33))</f>
        <v>10772802249451.5</v>
      </c>
      <c r="C33" s="21" t="n">
        <f aca="false">1000/A33</f>
        <v>0.03125</v>
      </c>
      <c r="D33" s="21" t="n">
        <f aca="false">LN(B33)</f>
        <v>30.0080457635458</v>
      </c>
    </row>
    <row r="34" customFormat="false" ht="12.85" hidden="false" customHeight="false" outlineLevel="0" collapsed="false">
      <c r="A34" s="0" t="n">
        <v>40000</v>
      </c>
      <c r="B34" s="22" t="n">
        <f aca="false">$B$3*EXP(-$A$3*1000/($C$3*A34))</f>
        <v>11185402607339.5</v>
      </c>
      <c r="C34" s="21" t="n">
        <f aca="false">1000/A34</f>
        <v>0.025</v>
      </c>
      <c r="D34" s="21" t="n">
        <f aca="false">LN(B34)</f>
        <v>30.0456307055147</v>
      </c>
    </row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&amp;L&amp;"Trebuchet MS,Standard"&amp;11Michael Schrader&amp;C&amp;"Arial,Standard"Prinzipien und Anwend. der Phys. Chemie&amp;R&amp;"Arial,Standard"Zusatzmaterial Kap. 5</oddHeader>
    <oddFooter>&amp;L&amp;"Trebuchet MS,Standard"&amp;11&amp;A&amp;C&amp;"Arial,Standard"aus &amp;F&amp;R&amp;"Arial,Standard"über Springer-Verlag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8" zoomScaleNormal="88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8.921875"/>
    <col collapsed="false" hidden="false" max="2" min="2" style="0" width="12.5208333333333"/>
    <col collapsed="false" hidden="false" max="3" min="3" style="0" width="11.9427083333333"/>
    <col collapsed="false" hidden="false" max="4" min="4" style="0" width="10.796875"/>
    <col collapsed="false" hidden="false" max="6" min="5" style="0" width="10.5104166666667"/>
    <col collapsed="false" hidden="false" max="1025" min="7" style="0" width="11.7604166666667"/>
  </cols>
  <sheetData>
    <row r="1" customFormat="false" ht="12.85" hidden="false" customHeight="false" outlineLevel="0" collapsed="false">
      <c r="A1" s="1" t="s">
        <v>29</v>
      </c>
      <c r="B1" s="5" t="s">
        <v>37</v>
      </c>
      <c r="C1" s="5" t="s">
        <v>38</v>
      </c>
      <c r="D1" s="5" t="s">
        <v>39</v>
      </c>
      <c r="E1" s="5" t="s">
        <v>40</v>
      </c>
      <c r="F1" s="5" t="s">
        <v>40</v>
      </c>
    </row>
    <row r="2" customFormat="false" ht="12.8" hidden="false" customHeight="false" outlineLevel="0" collapsed="false">
      <c r="A2" s="20" t="n">
        <v>8.3145</v>
      </c>
      <c r="B2" s="23" t="n">
        <v>273</v>
      </c>
      <c r="C2" s="23" t="n">
        <v>298</v>
      </c>
      <c r="D2" s="23" t="n">
        <v>373</v>
      </c>
      <c r="E2" s="23" t="n">
        <v>500</v>
      </c>
      <c r="F2" s="23" t="n">
        <v>1400</v>
      </c>
    </row>
    <row r="3" customFormat="false" ht="12.85" hidden="false" customHeight="false" outlineLevel="0" collapsed="false">
      <c r="B3" s="5"/>
      <c r="C3" s="5"/>
      <c r="D3" s="5"/>
      <c r="E3" s="5"/>
      <c r="F3" s="5"/>
    </row>
    <row r="4" customFormat="false" ht="12.8" hidden="false" customHeight="false" outlineLevel="0" collapsed="false">
      <c r="A4" s="1" t="s">
        <v>41</v>
      </c>
      <c r="B4" s="5" t="s">
        <v>42</v>
      </c>
      <c r="C4" s="5" t="s">
        <v>43</v>
      </c>
      <c r="D4" s="5" t="s">
        <v>42</v>
      </c>
      <c r="E4" s="5" t="s">
        <v>42</v>
      </c>
      <c r="F4" s="5" t="s">
        <v>42</v>
      </c>
    </row>
    <row r="5" customFormat="false" ht="12.8" hidden="false" customHeight="false" outlineLevel="0" collapsed="false">
      <c r="A5" s="1" t="s">
        <v>44</v>
      </c>
      <c r="B5" s="5" t="s">
        <v>45</v>
      </c>
      <c r="C5" s="5" t="s">
        <v>45</v>
      </c>
      <c r="D5" s="5" t="s">
        <v>45</v>
      </c>
      <c r="E5" s="5" t="s">
        <v>45</v>
      </c>
      <c r="F5" s="5" t="s">
        <v>45</v>
      </c>
    </row>
    <row r="6" customFormat="false" ht="12.85" hidden="false" customHeight="false" outlineLevel="0" collapsed="false">
      <c r="A6" s="0" t="n">
        <v>0.1</v>
      </c>
      <c r="B6" s="24" t="n">
        <f aca="false">1000*(2*PI())*((PI()*$A$2*B$2)^(-1.5))*((A6*1000)^0.5)*EXP(-(A6*1000)/($A$2*B$2))</f>
        <v>0.0998444143976333</v>
      </c>
      <c r="C6" s="24" t="n">
        <f aca="false">1000*(2*PI())*((PI()*$A$2*C$2)^(-1.5))*(($A6*1000)^0.5)*EXP(-($A6*1000)/($A$2*C$2))</f>
        <v>0.0878715880256515</v>
      </c>
      <c r="D6" s="24" t="n">
        <f aca="false">1000*(2*PI())*((PI()*$A$2*D$2)^(-1.5))*(($A6*1000)^0.5)*EXP(-($A6*1000)/($A$2*D$2))</f>
        <v>0.063260703404223</v>
      </c>
      <c r="E6" s="24" t="n">
        <f aca="false">1000*(2*PI())*((PI()*$A$2*E$2)^(-1.5))*(($A6*1000)^0.5)*EXP(-($A6*1000)/($A$2*E$2))</f>
        <v>0.0410959637170356</v>
      </c>
      <c r="F6" s="24" t="n">
        <f aca="false">1000*(2*PI())*((PI()*$A$2*F$2)^(-1.5))*(($A6*1000)^0.5)*EXP(-($A6*1000)/($A$2*F$2))</f>
        <v>0.00890795148801995</v>
      </c>
    </row>
    <row r="7" customFormat="false" ht="12.85" hidden="false" customHeight="false" outlineLevel="0" collapsed="false">
      <c r="A7" s="0" t="n">
        <v>0.2</v>
      </c>
      <c r="B7" s="24" t="n">
        <f aca="false">1000*(2*PI())*((PI()*$A$2*B$2)^(-1.5))*((A7*1000)^0.5)*EXP(-(A7*1000)/($A$2*B$2))</f>
        <v>0.135115652787987</v>
      </c>
      <c r="C7" s="24" t="n">
        <f aca="false">1000*(2*PI())*((PI()*$A$2*C$2)^(-1.5))*(($A7*1000)^0.5)*EXP(-($A7*1000)/($A$2*C$2))</f>
        <v>0.119353591302126</v>
      </c>
      <c r="D7" s="24" t="n">
        <f aca="false">1000*(2*PI())*((PI()*$A$2*D$2)^(-1.5))*(($A7*1000)^0.5)*EXP(-($A7*1000)/($A$2*D$2))</f>
        <v>0.086625434478044</v>
      </c>
      <c r="E7" s="24" t="n">
        <f aca="false">1000*(2*PI())*((PI()*$A$2*E$2)^(-1.5))*(($A7*1000)^0.5)*EXP(-($A7*1000)/($A$2*E$2))</f>
        <v>0.0567371465218685</v>
      </c>
      <c r="F7" s="24" t="n">
        <f aca="false">1000*(2*PI())*((PI()*$A$2*F$2)^(-1.5))*(($A7*1000)^0.5)*EXP(-($A7*1000)/($A$2*F$2))</f>
        <v>0.0124899840846912</v>
      </c>
    </row>
    <row r="8" customFormat="false" ht="12.85" hidden="false" customHeight="false" outlineLevel="0" collapsed="false">
      <c r="A8" s="0" t="n">
        <v>0.3</v>
      </c>
      <c r="B8" s="24" t="n">
        <f aca="false">1000*(2*PI())*((PI()*$A$2*B$2)^(-1.5))*((A8*1000)^0.5)*EXP(-(A8*1000)/($A$2*B$2))</f>
        <v>0.158350042825024</v>
      </c>
      <c r="C8" s="24" t="n">
        <f aca="false">1000*(2*PI())*((PI()*$A$2*C$2)^(-1.5))*(($A8*1000)^0.5)*EXP(-($A8*1000)/($A$2*C$2))</f>
        <v>0.140395484257436</v>
      </c>
      <c r="D8" s="24" t="n">
        <f aca="false">1000*(2*PI())*((PI()*$A$2*D$2)^(-1.5))*(($A8*1000)^0.5)*EXP(-($A8*1000)/($A$2*D$2))</f>
        <v>0.102727676859943</v>
      </c>
      <c r="E8" s="24" t="n">
        <f aca="false">1000*(2*PI())*((PI()*$A$2*E$2)^(-1.5))*(($A8*1000)^0.5)*EXP(-($A8*1000)/($A$2*E$2))</f>
        <v>0.0678369701576736</v>
      </c>
      <c r="F8" s="24" t="n">
        <f aca="false">1000*(2*PI())*((PI()*$A$2*F$2)^(-1.5))*(($A8*1000)^0.5)*EXP(-($A8*1000)/($A$2*F$2))</f>
        <v>0.015166192302904</v>
      </c>
    </row>
    <row r="9" customFormat="false" ht="12.85" hidden="false" customHeight="false" outlineLevel="0" collapsed="false">
      <c r="A9" s="0" t="n">
        <v>0.5</v>
      </c>
      <c r="B9" s="24" t="n">
        <f aca="false">1000*(2*PI())*((PI()*$A$2*B$2)^(-1.5))*((A9*1000)^0.5)*EXP(-(A9*1000)/($A$2*B$2))</f>
        <v>0.187187284310628</v>
      </c>
      <c r="C9" s="24" t="n">
        <f aca="false">1000*(2*PI())*((PI()*$A$2*C$2)^(-1.5))*(($A9*1000)^0.5)*EXP(-($A9*1000)/($A$2*C$2))</f>
        <v>0.16719433208992</v>
      </c>
      <c r="D9" s="24" t="n">
        <f aca="false">1000*(2*PI())*((PI()*$A$2*D$2)^(-1.5))*(($A9*1000)^0.5)*EXP(-($A9*1000)/($A$2*D$2))</f>
        <v>0.124338225370624</v>
      </c>
      <c r="E9" s="24" t="n">
        <f aca="false">1000*(2*PI())*((PI()*$A$2*E$2)^(-1.5))*(($A9*1000)^0.5)*EXP(-($A9*1000)/($A$2*E$2))</f>
        <v>0.0834636673041944</v>
      </c>
      <c r="F9" s="24" t="n">
        <f aca="false">1000*(2*PI())*((PI()*$A$2*F$2)^(-1.5))*(($A9*1000)^0.5)*EXP(-($A9*1000)/($A$2*F$2))</f>
        <v>0.0192459352808083</v>
      </c>
    </row>
    <row r="10" customFormat="false" ht="12.85" hidden="false" customHeight="false" outlineLevel="0" collapsed="false">
      <c r="A10" s="0" t="n">
        <v>0.8</v>
      </c>
      <c r="B10" s="24" t="n">
        <f aca="false">1000*(2*PI())*((PI()*$A$2*B$2)^(-1.5))*((A10*1000)^0.5)*EXP(-(A10*1000)/($A$2*B$2))</f>
        <v>0.207461259651793</v>
      </c>
      <c r="C10" s="24" t="n">
        <f aca="false">1000*(2*PI())*((PI()*$A$2*C$2)^(-1.5))*(($A10*1000)^0.5)*EXP(-($A10*1000)/($A$2*C$2))</f>
        <v>0.187368938817992</v>
      </c>
      <c r="D10" s="24" t="n">
        <f aca="false">1000*(2*PI())*((PI()*$A$2*D$2)^(-1.5))*(($A10*1000)^0.5)*EXP(-($A10*1000)/($A$2*D$2))</f>
        <v>0.142775565919817</v>
      </c>
      <c r="E10" s="24" t="n">
        <f aca="false">1000*(2*PI())*((PI()*$A$2*E$2)^(-1.5))*(($A10*1000)^0.5)*EXP(-($A10*1000)/($A$2*E$2))</f>
        <v>0.0982239564293949</v>
      </c>
      <c r="F10" s="24" t="n">
        <f aca="false">1000*(2*PI())*((PI()*$A$2*F$2)^(-1.5))*(($A10*1000)^0.5)*EXP(-($A10*1000)/($A$2*F$2))</f>
        <v>0.0237249957932012</v>
      </c>
    </row>
    <row r="11" customFormat="false" ht="12.85" hidden="false" customHeight="false" outlineLevel="0" collapsed="false">
      <c r="A11" s="0" t="n">
        <v>1</v>
      </c>
      <c r="B11" s="24" t="n">
        <f aca="false">1000*(2*PI())*((PI()*$A$2*B$2)^(-1.5))*((A11*1000)^0.5)*EXP(-(A11*1000)/($A$2*B$2))</f>
        <v>0.212385958442825</v>
      </c>
      <c r="C11" s="24" t="n">
        <f aca="false">1000*(2*PI())*((PI()*$A$2*C$2)^(-1.5))*(($A11*1000)^0.5)*EXP(-($A11*1000)/($A$2*C$2))</f>
        <v>0.193239827155512</v>
      </c>
      <c r="D11" s="24" t="n">
        <f aca="false">1000*(2*PI())*((PI()*$A$2*D$2)^(-1.5))*(($A11*1000)^0.5)*EXP(-($A11*1000)/($A$2*D$2))</f>
        <v>0.149658614273615</v>
      </c>
      <c r="E11" s="24" t="n">
        <f aca="false">1000*(2*PI())*((PI()*$A$2*E$2)^(-1.5))*(($A11*1000)^0.5)*EXP(-($A11*1000)/($A$2*E$2))</f>
        <v>0.104659601255982</v>
      </c>
      <c r="F11" s="24" t="n">
        <f aca="false">1000*(2*PI())*((PI()*$A$2*F$2)^(-1.5))*(($A11*1000)^0.5)*EXP(-($A11*1000)/($A$2*F$2))</f>
        <v>0.0260734943215832</v>
      </c>
    </row>
    <row r="12" customFormat="false" ht="12.85" hidden="false" customHeight="false" outlineLevel="0" collapsed="false">
      <c r="A12" s="0" t="n">
        <v>1.5</v>
      </c>
      <c r="B12" s="24" t="n">
        <f aca="false">1000*(2*PI())*((PI()*$A$2*B$2)^(-1.5))*((A12*1000)^0.5)*EXP(-(A12*1000)/($A$2*B$2))</f>
        <v>0.208692042411964</v>
      </c>
      <c r="C12" s="24" t="n">
        <f aca="false">1000*(2*PI())*((PI()*$A$2*C$2)^(-1.5))*(($A12*1000)^0.5)*EXP(-($A12*1000)/($A$2*C$2))</f>
        <v>0.193420437681827</v>
      </c>
      <c r="D12" s="24" t="n">
        <f aca="false">1000*(2*PI())*((PI()*$A$2*D$2)^(-1.5))*(($A12*1000)^0.5)*EXP(-($A12*1000)/($A$2*D$2))</f>
        <v>0.156001727096559</v>
      </c>
      <c r="E12" s="24" t="n">
        <f aca="false">1000*(2*PI())*((PI()*$A$2*E$2)^(-1.5))*(($A12*1000)^0.5)*EXP(-($A12*1000)/($A$2*E$2))</f>
        <v>0.113655725887279</v>
      </c>
      <c r="F12" s="24" t="n">
        <f aca="false">1000*(2*PI())*((PI()*$A$2*F$2)^(-1.5))*(($A12*1000)^0.5)*EXP(-($A12*1000)/($A$2*F$2))</f>
        <v>0.0305907473711366</v>
      </c>
    </row>
    <row r="13" customFormat="false" ht="12.85" hidden="false" customHeight="false" outlineLevel="0" collapsed="false">
      <c r="A13" s="0" t="n">
        <v>2</v>
      </c>
      <c r="B13" s="24" t="n">
        <f aca="false">1000*(2*PI())*((PI()*$A$2*B$2)^(-1.5))*((A13*1000)^0.5)*EXP(-(A13*1000)/($A$2*B$2))</f>
        <v>0.193334659068179</v>
      </c>
      <c r="C13" s="24" t="n">
        <f aca="false">1000*(2*PI())*((PI()*$A$2*C$2)^(-1.5))*(($A13*1000)^0.5)*EXP(-($A13*1000)/($A$2*C$2))</f>
        <v>0.18252897786281</v>
      </c>
      <c r="D13" s="24" t="n">
        <f aca="false">1000*(2*PI())*((PI()*$A$2*D$2)^(-1.5))*(($A13*1000)^0.5)*EXP(-($A13*1000)/($A$2*D$2))</f>
        <v>0.153313653120875</v>
      </c>
      <c r="E13" s="24" t="n">
        <f aca="false">1000*(2*PI())*((PI()*$A$2*E$2)^(-1.5))*(($A13*1000)^0.5)*EXP(-($A13*1000)/($A$2*E$2))</f>
        <v>0.116366320741008</v>
      </c>
      <c r="F13" s="24" t="n">
        <f aca="false">1000*(2*PI())*((PI()*$A$2*F$2)^(-1.5))*(($A13*1000)^0.5)*EXP(-($A13*1000)/($A$2*F$2))</f>
        <v>0.0338379991621136</v>
      </c>
    </row>
    <row r="14" customFormat="false" ht="12.85" hidden="false" customHeight="false" outlineLevel="0" collapsed="false">
      <c r="A14" s="0" t="n">
        <v>3</v>
      </c>
      <c r="B14" s="24" t="n">
        <f aca="false">1000*(2*PI())*((PI()*$A$2*B$2)^(-1.5))*((A14*1000)^0.5)*EXP(-(A14*1000)/($A$2*B$2))</f>
        <v>0.152413790775891</v>
      </c>
      <c r="C14" s="24" t="n">
        <f aca="false">1000*(2*PI())*((PI()*$A$2*C$2)^(-1.5))*(($A14*1000)^0.5)*EXP(-($A14*1000)/($A$2*C$2))</f>
        <v>0.1493130046641</v>
      </c>
      <c r="D14" s="24" t="n">
        <f aca="false">1000*(2*PI())*((PI()*$A$2*D$2)^(-1.5))*(($A14*1000)^0.5)*EXP(-($A14*1000)/($A$2*D$2))</f>
        <v>0.136016180790528</v>
      </c>
      <c r="E14" s="24" t="n">
        <f aca="false">1000*(2*PI())*((PI()*$A$2*E$2)^(-1.5))*(($A14*1000)^0.5)*EXP(-($A14*1000)/($A$2*E$2))</f>
        <v>0.112048529681004</v>
      </c>
      <c r="F14" s="24" t="n">
        <f aca="false">1000*(2*PI())*((PI()*$A$2*F$2)^(-1.5))*(($A14*1000)^0.5)*EXP(-($A14*1000)/($A$2*F$2))</f>
        <v>0.0380312626132656</v>
      </c>
    </row>
    <row r="15" customFormat="false" ht="12.85" hidden="false" customHeight="false" outlineLevel="0" collapsed="false">
      <c r="A15" s="0" t="n">
        <v>5</v>
      </c>
      <c r="B15" s="24" t="n">
        <f aca="false">1000*(2*PI())*((PI()*$A$2*B$2)^(-1.5))*((A15*1000)^0.5)*EXP(-(A15*1000)/($A$2*B$2))</f>
        <v>0.0815241869833753</v>
      </c>
      <c r="C15" s="24" t="n">
        <f aca="false">1000*(2*PI())*((PI()*$A$2*C$2)^(-1.5))*(($A15*1000)^0.5)*EXP(-($A15*1000)/($A$2*C$2))</f>
        <v>0.0859928567980531</v>
      </c>
      <c r="D15" s="24" t="n">
        <f aca="false">1000*(2*PI())*((PI()*$A$2*D$2)^(-1.5))*(($A15*1000)^0.5)*EXP(-($A15*1000)/($A$2*D$2))</f>
        <v>0.0921389332751236</v>
      </c>
      <c r="E15" s="24" t="n">
        <f aca="false">1000*(2*PI())*((PI()*$A$2*E$2)^(-1.5))*(($A15*1000)^0.5)*EXP(-($A15*1000)/($A$2*E$2))</f>
        <v>0.0894122442285699</v>
      </c>
      <c r="F15" s="24" t="n">
        <f aca="false">1000*(2*PI())*((PI()*$A$2*F$2)^(-1.5))*(($A15*1000)^0.5)*EXP(-($A15*1000)/($A$2*F$2))</f>
        <v>0.0413471897297038</v>
      </c>
    </row>
    <row r="16" customFormat="false" ht="12.85" hidden="false" customHeight="false" outlineLevel="0" collapsed="false">
      <c r="A16" s="0" t="n">
        <v>7</v>
      </c>
      <c r="B16" s="24" t="n">
        <f aca="false">1000*(2*PI())*((PI()*$A$2*B$2)^(-1.5))*((A16*1000)^0.5)*EXP(-(A16*1000)/($A$2*B$2))</f>
        <v>0.0399657834646313</v>
      </c>
      <c r="C16" s="24" t="n">
        <f aca="false">1000*(2*PI())*((PI()*$A$2*C$2)^(-1.5))*(($A16*1000)^0.5)*EXP(-($A16*1000)/($A$2*C$2))</f>
        <v>0.0453906876452066</v>
      </c>
      <c r="D16" s="24" t="n">
        <f aca="false">1000*(2*PI())*((PI()*$A$2*D$2)^(-1.5))*(($A16*1000)^0.5)*EXP(-($A16*1000)/($A$2*D$2))</f>
        <v>0.0572051892722164</v>
      </c>
      <c r="E16" s="24" t="n">
        <f aca="false">1000*(2*PI())*((PI()*$A$2*E$2)^(-1.5))*(($A16*1000)^0.5)*EXP(-($A16*1000)/($A$2*E$2))</f>
        <v>0.0653924294398175</v>
      </c>
      <c r="F16" s="24" t="n">
        <f aca="false">1000*(2*PI())*((PI()*$A$2*F$2)^(-1.5))*(($A16*1000)^0.5)*EXP(-($A16*1000)/($A$2*F$2))</f>
        <v>0.0411994001545075</v>
      </c>
    </row>
    <row r="17" customFormat="false" ht="12.85" hidden="false" customHeight="false" outlineLevel="0" collapsed="false">
      <c r="A17" s="0" t="n">
        <v>10</v>
      </c>
      <c r="B17" s="24" t="n">
        <f aca="false">1000*(2*PI())*((PI()*$A$2*B$2)^(-1.5))*((A17*1000)^0.5)*EXP(-(A17*1000)/($A$2*B$2))</f>
        <v>0.012739314701546</v>
      </c>
      <c r="C17" s="24" t="n">
        <f aca="false">1000*(2*PI())*((PI()*$A$2*C$2)^(-1.5))*(($A17*1000)^0.5)*EXP(-($A17*1000)/($A$2*C$2))</f>
        <v>0.0161650961820987</v>
      </c>
      <c r="D17" s="24" t="n">
        <f aca="false">1000*(2*PI())*((PI()*$A$2*D$2)^(-1.5))*(($A17*1000)^0.5)*EXP(-($A17*1000)/($A$2*D$2))</f>
        <v>0.025988352599359</v>
      </c>
      <c r="E17" s="24" t="n">
        <f aca="false">1000*(2*PI())*((PI()*$A$2*E$2)^(-1.5))*(($A17*1000)^0.5)*EXP(-($A17*1000)/($A$2*E$2))</f>
        <v>0.0379820272269183</v>
      </c>
      <c r="F17" s="24" t="n">
        <f aca="false">1000*(2*PI())*((PI()*$A$2*F$2)^(-1.5))*(($A17*1000)^0.5)*EXP(-($A17*1000)/($A$2*F$2))</f>
        <v>0.0380551282754418</v>
      </c>
    </row>
    <row r="18" customFormat="false" ht="12.85" hidden="false" customHeight="false" outlineLevel="0" collapsed="false">
      <c r="A18" s="0" t="n">
        <v>15</v>
      </c>
      <c r="B18" s="24" t="n">
        <f aca="false">1000*(2*PI())*((PI()*$A$2*B$2)^(-1.5))*((A18*1000)^0.5)*EXP(-(A18*1000)/($A$2*B$2))</f>
        <v>0.00172399613433352</v>
      </c>
      <c r="C18" s="24" t="n">
        <f aca="false">1000*(2*PI())*((PI()*$A$2*C$2)^(-1.5))*(($A18*1000)^0.5)*EXP(-($A18*1000)/($A$2*C$2))</f>
        <v>0.00263163007302005</v>
      </c>
      <c r="D18" s="24" t="n">
        <f aca="false">1000*(2*PI())*((PI()*$A$2*D$2)^(-1.5))*(($A18*1000)^0.5)*EXP(-($A18*1000)/($A$2*D$2))</f>
        <v>0.00634811744093679</v>
      </c>
      <c r="E18" s="24" t="n">
        <f aca="false">1000*(2*PI())*((PI()*$A$2*E$2)^(-1.5))*(($A18*1000)^0.5)*EXP(-($A18*1000)/($A$2*E$2))</f>
        <v>0.0139730083150802</v>
      </c>
      <c r="F18" s="24" t="n">
        <f aca="false">1000*(2*PI())*((PI()*$A$2*F$2)^(-1.5))*(($A18*1000)^0.5)*EXP(-($A18*1000)/($A$2*F$2))</f>
        <v>0.0303326961816866</v>
      </c>
    </row>
    <row r="19" customFormat="false" ht="12.85" hidden="false" customHeight="false" outlineLevel="0" collapsed="false">
      <c r="A19" s="0" t="n">
        <v>20</v>
      </c>
      <c r="B19" s="24" t="n">
        <f aca="false">1000*(2*PI())*((PI()*$A$2*B$2)^(-1.5))*((A19*1000)^0.5)*EXP(-(A19*1000)/($A$2*B$2))</f>
        <v>0.000219963310829984</v>
      </c>
      <c r="C19" s="24" t="n">
        <f aca="false">1000*(2*PI())*((PI()*$A$2*C$2)^(-1.5))*(($A19*1000)^0.5)*EXP(-($A19*1000)/($A$2*C$2))</f>
        <v>0.000403919785544077</v>
      </c>
      <c r="D19" s="24" t="n">
        <f aca="false">1000*(2*PI())*((PI()*$A$2*D$2)^(-1.5))*(($A19*1000)^0.5)*EXP(-($A19*1000)/($A$2*D$2))</f>
        <v>0.00146195799157368</v>
      </c>
      <c r="E19" s="24" t="n">
        <f aca="false">1000*(2*PI())*((PI()*$A$2*E$2)^(-1.5))*(($A19*1000)^0.5)*EXP(-($A19*1000)/($A$2*E$2))</f>
        <v>0.00484646893138002</v>
      </c>
      <c r="F19" s="24" t="n">
        <f aca="false">1000*(2*PI())*((PI()*$A$2*F$2)^(-1.5))*(($A19*1000)^0.5)*EXP(-($A19*1000)/($A$2*F$2))</f>
        <v>0.0227946316644878</v>
      </c>
    </row>
    <row r="20" customFormat="false" ht="12.85" hidden="false" customHeight="false" outlineLevel="0" collapsed="false">
      <c r="A20" s="0" t="n">
        <v>30</v>
      </c>
      <c r="B20" s="24" t="n">
        <f aca="false">1000*(2*PI())*((PI()*$A$2*B$2)^(-1.5))*((A20*1000)^0.5)*EXP(-(A20*1000)/($A$2*B$2))</f>
        <v>3.28916046421181E-006</v>
      </c>
      <c r="C20" s="24" t="n">
        <f aca="false">1000*(2*PI())*((PI()*$A$2*C$2)^(-1.5))*(($A20*1000)^0.5)*EXP(-($A20*1000)/($A$2*C$2))</f>
        <v>8.74062711025196E-006</v>
      </c>
      <c r="D20" s="24" t="n">
        <f aca="false">1000*(2*PI())*((PI()*$A$2*D$2)^(-1.5))*(($A20*1000)^0.5)*EXP(-($A20*1000)/($A$2*D$2))</f>
        <v>7.12232305388666E-005</v>
      </c>
      <c r="E20" s="24" t="n">
        <f aca="false">1000*(2*PI())*((PI()*$A$2*E$2)^(-1.5))*(($A20*1000)^0.5)*EXP(-($A20*1000)/($A$2*E$2))</f>
        <v>0.000535554110480919</v>
      </c>
      <c r="F20" s="24" t="n">
        <f aca="false">1000*(2*PI())*((PI()*$A$2*F$2)^(-1.5))*(($A20*1000)^0.5)*EXP(-($A20*1000)/($A$2*F$2))</f>
        <v>0.0118244949265066</v>
      </c>
    </row>
    <row r="21" customFormat="false" ht="12.85" hidden="false" customHeight="false" outlineLevel="0" collapsed="false">
      <c r="A21" s="0" t="n">
        <v>40</v>
      </c>
      <c r="B21" s="24" t="n">
        <f aca="false">1000*(2*PI())*((PI()*$A$2*B$2)^(-1.5))*((A21*1000)^0.5)*EXP(-(A21*1000)/($A$2*B$2))</f>
        <v>4.63706959069718E-008</v>
      </c>
      <c r="C21" s="24" t="n">
        <f aca="false">1000*(2*PI())*((PI()*$A$2*C$2)^(-1.5))*(($A21*1000)^0.5)*EXP(-($A21*1000)/($A$2*C$2))</f>
        <v>1.7832564251557E-007</v>
      </c>
      <c r="D21" s="24" t="n">
        <f aca="false">1000*(2*PI())*((PI()*$A$2*D$2)^(-1.5))*(($A21*1000)^0.5)*EXP(-($A21*1000)/($A$2*D$2))</f>
        <v>3.27138894791692E-006</v>
      </c>
      <c r="E21" s="24" t="n">
        <f aca="false">1000*(2*PI())*((PI()*$A$2*E$2)^(-1.5))*(($A21*1000)^0.5)*EXP(-($A21*1000)/($A$2*E$2))</f>
        <v>5.57962510503242E-005</v>
      </c>
      <c r="F21" s="24" t="n">
        <f aca="false">1000*(2*PI())*((PI()*$A$2*F$2)^(-1.5))*(($A21*1000)^0.5)*EXP(-($A21*1000)/($A$2*F$2))</f>
        <v>0.00578304216001655</v>
      </c>
    </row>
    <row r="22" customFormat="false" ht="12.85" hidden="false" customHeight="false" outlineLevel="0" collapsed="false">
      <c r="A22" s="0" t="n">
        <v>50</v>
      </c>
      <c r="B22" s="24" t="n">
        <f aca="false">1000*(2*PI())*((PI()*$A$2*B$2)^(-1.5))*((A22*1000)^0.5)*EXP(-(A22*1000)/($A$2*B$2))</f>
        <v>6.32976816864438E-010</v>
      </c>
      <c r="C22" s="24" t="n">
        <f aca="false">1000*(2*PI())*((PI()*$A$2*C$2)^(-1.5))*(($A22*1000)^0.5)*EXP(-($A22*1000)/($A$2*C$2))</f>
        <v>3.52265928842345E-009</v>
      </c>
      <c r="D22" s="24" t="n">
        <f aca="false">1000*(2*PI())*((PI()*$A$2*D$2)^(-1.5))*(($A22*1000)^0.5)*EXP(-($A22*1000)/($A$2*D$2))</f>
        <v>1.45488388671088E-007</v>
      </c>
      <c r="E22" s="24" t="n">
        <f aca="false">1000*(2*PI())*((PI()*$A$2*E$2)^(-1.5))*(($A22*1000)^0.5)*EXP(-($A22*1000)/($A$2*E$2))</f>
        <v>5.62849546618974E-006</v>
      </c>
      <c r="F22" s="24" t="n">
        <f aca="false">1000*(2*PI())*((PI()*$A$2*F$2)^(-1.5))*(($A22*1000)^0.5)*EXP(-($A22*1000)/($A$2*F$2))</f>
        <v>0.00273851898346323</v>
      </c>
    </row>
    <row r="23" customFormat="false" ht="12.85" hidden="false" customHeight="false" outlineLevel="0" collapsed="false">
      <c r="A23" s="0" t="n">
        <v>70</v>
      </c>
      <c r="B23" s="24" t="n">
        <f aca="false">1000*(2*PI())*((PI()*$A$2*B$2)^(-1.5))*((A23*1000)^0.5)*EXP(-(A23*1000)/($A$2*B$2))</f>
        <v>1.11642663662598E-013</v>
      </c>
      <c r="C23" s="24" t="n">
        <f aca="false">1000*(2*PI())*((PI()*$A$2*C$2)^(-1.5))*(($A23*1000)^0.5)*EXP(-($A23*1000)/($A$2*C$2))</f>
        <v>1.30118285037685E-012</v>
      </c>
      <c r="D23" s="24" t="n">
        <f aca="false">1000*(2*PI())*((PI()*$A$2*D$2)^(-1.5))*(($A23*1000)^0.5)*EXP(-($A23*1000)/($A$2*D$2))</f>
        <v>2.72379640575524E-010</v>
      </c>
      <c r="E23" s="24" t="n">
        <f aca="false">1000*(2*PI())*((PI()*$A$2*E$2)^(-1.5))*(($A23*1000)^0.5)*EXP(-($A23*1000)/($A$2*E$2))</f>
        <v>5.4215182903217E-008</v>
      </c>
      <c r="F23" s="24" t="n">
        <f aca="false">1000*(2*PI())*((PI()*$A$2*F$2)^(-1.5))*(($A23*1000)^0.5)*EXP(-($A23*1000)/($A$2*F$2))</f>
        <v>0.000581284249396011</v>
      </c>
    </row>
    <row r="24" customFormat="false" ht="12.85" hidden="false" customHeight="false" outlineLevel="0" collapsed="false">
      <c r="A24" s="0" t="n">
        <v>80</v>
      </c>
      <c r="B24" s="24" t="n">
        <f aca="false">1000*(2*PI())*((PI()*$A$2*B$2)^(-1.5))*((A24*1000)^0.5)*EXP(-(A24*1000)/($A$2*B$2))</f>
        <v>1.45718719790507E-015</v>
      </c>
      <c r="C24" s="24" t="n">
        <f aca="false">1000*(2*PI())*((PI()*$A$2*C$2)^(-1.5))*(($A24*1000)^0.5)*EXP(-($A24*1000)/($A$2*C$2))</f>
        <v>2.45774114691628E-014</v>
      </c>
      <c r="D24" s="24" t="n">
        <f aca="false">1000*(2*PI())*((PI()*$A$2*D$2)^(-1.5))*(($A24*1000)^0.5)*EXP(-($A24*1000)/($A$2*D$2))</f>
        <v>1.15827520955374E-011</v>
      </c>
      <c r="E24" s="24" t="n">
        <f aca="false">1000*(2*PI())*((PI()*$A$2*E$2)^(-1.5))*(($A24*1000)^0.5)*EXP(-($A24*1000)/($A$2*E$2))</f>
        <v>5.22936788188965E-009</v>
      </c>
      <c r="F24" s="24" t="n">
        <f aca="false">1000*(2*PI())*((PI()*$A$2*F$2)^(-1.5))*(($A24*1000)^0.5)*EXP(-($A24*1000)/($A$2*F$2))</f>
        <v>0.000263201839211014</v>
      </c>
    </row>
    <row r="25" customFormat="false" ht="12.85" hidden="false" customHeight="false" outlineLevel="0" collapsed="false">
      <c r="A25" s="0" t="n">
        <v>90</v>
      </c>
      <c r="B25" s="24" t="n">
        <f aca="false">1000*(2*PI())*((PI()*$A$2*B$2)^(-1.5))*((A25*1000)^0.5)*EXP(-(A25*1000)/($A$2*B$2))</f>
        <v>1.88703863625826E-017</v>
      </c>
      <c r="C25" s="24" t="n">
        <f aca="false">1000*(2*PI())*((PI()*$A$2*C$2)^(-1.5))*(($A25*1000)^0.5)*EXP(-($A25*1000)/($A$2*C$2))</f>
        <v>4.60589717098916E-016</v>
      </c>
      <c r="D25" s="24" t="n">
        <f aca="false">1000*(2*PI())*((PI()*$A$2*D$2)^(-1.5))*(($A25*1000)^0.5)*EXP(-($A25*1000)/($A$2*D$2))</f>
        <v>4.88685179035896E-013</v>
      </c>
      <c r="E25" s="24" t="n">
        <f aca="false">1000*(2*PI())*((PI()*$A$2*E$2)^(-1.5))*(($A25*1000)^0.5)*EXP(-($A25*1000)/($A$2*E$2))</f>
        <v>5.0044660897615E-010</v>
      </c>
      <c r="F25" s="24" t="n">
        <f aca="false">1000*(2*PI())*((PI()*$A$2*F$2)^(-1.5))*(($A25*1000)^0.5)*EXP(-($A25*1000)/($A$2*F$2))</f>
        <v>0.000118241402344106</v>
      </c>
    </row>
    <row r="26" customFormat="false" ht="12.85" hidden="false" customHeight="false" outlineLevel="0" collapsed="false">
      <c r="A26" s="0" t="n">
        <v>100</v>
      </c>
      <c r="B26" s="24" t="n">
        <f aca="false">1000*(2*PI())*((PI()*$A$2*B$2)^(-1.5))*((A26*1000)^0.5)*EXP(-(A26*1000)/($A$2*B$2))</f>
        <v>2.42855935028579E-019</v>
      </c>
      <c r="C26" s="24" t="n">
        <f aca="false">1000*(2*PI())*((PI()*$A$2*C$2)^(-1.5))*(($A26*1000)^0.5)*EXP(-($A26*1000)/($A$2*C$2))</f>
        <v>8.57817337195796E-018</v>
      </c>
      <c r="D26" s="24" t="n">
        <f aca="false">1000*(2*PI())*((PI()*$A$2*D$2)^(-1.5))*(($A26*1000)^0.5)*EXP(-($A26*1000)/($A$2*D$2))</f>
        <v>2.04903349828378E-014</v>
      </c>
      <c r="E26" s="24" t="n">
        <f aca="false">1000*(2*PI())*((PI()*$A$2*E$2)^(-1.5))*(($A26*1000)^0.5)*EXP(-($A26*1000)/($A$2*E$2))</f>
        <v>4.75958174897925E-011</v>
      </c>
      <c r="F26" s="24" t="n">
        <f aca="false">1000*(2*PI())*((PI()*$A$2*F$2)^(-1.5))*(($A26*1000)^0.5)*EXP(-($A26*1000)/($A$2*F$2))</f>
        <v>5.27901271402901E-005</v>
      </c>
    </row>
    <row r="28" customFormat="false" ht="12.85" hidden="false" customHeight="false" outlineLevel="0" collapsed="false">
      <c r="A28" s="0" t="s">
        <v>46</v>
      </c>
      <c r="B28" s="0" t="n">
        <f aca="false">B7*(A8-A6)+B9*(A10-A8)+B11*(A12-A10)+B13*(A14-A12)+B15*(A16-A14)+B17*(A18-A16)</f>
        <v>0.987300197771026</v>
      </c>
      <c r="C28" s="0" t="n">
        <f aca="false">C7*(A8-A6)+C9*(A10-A8)+C11*(A12-A10)+C13*(A14-A12)+C15*(A16-A14)+C17*(A18-A16)</f>
        <v>0.98982142675746</v>
      </c>
    </row>
    <row r="29" customFormat="false" ht="12.85" hidden="false" customHeight="false" outlineLevel="0" collapsed="false">
      <c r="A29" s="0" t="s">
        <v>47</v>
      </c>
      <c r="B29" s="0" t="n">
        <f aca="false">1.5*$A$2*B2/1000</f>
        <v>3.40478775</v>
      </c>
      <c r="C29" s="0" t="n">
        <f aca="false">1.5*$A$2*C2/1000</f>
        <v>3.7165815</v>
      </c>
      <c r="D29" s="0" t="n">
        <f aca="false">1.5*$A$2*D2/1000</f>
        <v>4.65196275</v>
      </c>
      <c r="E29" s="0" t="n">
        <f aca="false">1.5*$A$2*E2/1000</f>
        <v>6.235875</v>
      </c>
      <c r="F29" s="0" t="n">
        <f aca="false">1.5*$A$2*F2/1000</f>
        <v>17.46045</v>
      </c>
    </row>
    <row r="30" customFormat="false" ht="13.4" hidden="false" customHeight="false" outlineLevel="0" collapsed="false">
      <c r="A30" s="0" t="s">
        <v>48</v>
      </c>
      <c r="B30" s="24" t="n">
        <f aca="false">B$29*1000*(2*PI())*((PI()*$A$2*B$2)^(-1.5))*((B$29*1000)^0.5)*EXP(-(B$29*1000)/($A$2*B$2))</f>
        <v>0.462540989411308</v>
      </c>
      <c r="C30" s="24" t="n">
        <f aca="false">C$29*1000*(2*PI())*((PI()*$A$2*C$2)^(-1.5))*((C$29*1000)^0.5)*EXP(-(C$29*1000)/($A$2*C$2))</f>
        <v>0.462540989411308</v>
      </c>
      <c r="D30" s="24" t="n">
        <f aca="false">D$29*1000*(2*PI())*((PI()*$A$2*D$2)^(-1.5))*((D$29*1000)^0.5)*EXP(-(D$29*1000)/($A$2*D$2))</f>
        <v>0.462540989411308</v>
      </c>
      <c r="E30" s="24" t="n">
        <f aca="false">E$29*1000*(2*PI())*((PI()*$A$2*E$2)^(-1.5))*((E$29*1000)^0.5)*EXP(-(E$29*1000)/($A$2*E$2))</f>
        <v>0.462540989411308</v>
      </c>
      <c r="F30" s="24" t="n">
        <f aca="false">F$29*1000*(2*PI())*((PI()*$A$2*F$2)^(-1.5))*((F$29*1000)^0.5)*EXP(-(F$29*1000)/($A$2*F$2))</f>
        <v>0.462540989411308</v>
      </c>
    </row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&amp;L&amp;"Trebuchet MS,Standard"&amp;11Michael Schrader&amp;C&amp;"Arial,Standard"Prinzipien und Anwend. der Phys. Chemie&amp;R&amp;"Arial,Standard"Zusatzmaterial Kap. 5</oddHeader>
    <oddFooter>&amp;L&amp;"Trebuchet MS,Standard"&amp;11&amp;A&amp;C&amp;"Arial,Standard"aus &amp;F&amp;R&amp;"Arial,Standard"über Springer-Verlag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8" zoomScaleNormal="88" zoomScalePageLayoutView="100" workbookViewId="0">
      <selection pane="topLeft" activeCell="C26" activeCellId="0" sqref="C26"/>
    </sheetView>
  </sheetViews>
  <sheetFormatPr defaultRowHeight="12.8"/>
  <cols>
    <col collapsed="false" hidden="false" max="256" min="1" style="0" width="11.0677083333333"/>
    <col collapsed="false" hidden="false" max="1025" min="257" style="0" width="11.7604166666667"/>
  </cols>
  <sheetData>
    <row r="1" customFormat="false" ht="12.85" hidden="false" customHeight="false" outlineLevel="0" collapsed="false">
      <c r="A1" s="25"/>
      <c r="B1" s="25" t="s">
        <v>49</v>
      </c>
      <c r="C1" s="25"/>
    </row>
    <row r="2" customFormat="false" ht="12.85" hidden="false" customHeight="false" outlineLevel="0" collapsed="false">
      <c r="A2" s="25"/>
      <c r="B2" s="25"/>
      <c r="C2" s="25"/>
    </row>
    <row r="3" customFormat="false" ht="12.8" hidden="false" customHeight="false" outlineLevel="0" collapsed="false">
      <c r="A3" s="26" t="s">
        <v>0</v>
      </c>
      <c r="B3" s="26" t="s">
        <v>50</v>
      </c>
      <c r="C3" s="26" t="s">
        <v>51</v>
      </c>
    </row>
    <row r="4" customFormat="false" ht="12.8" hidden="false" customHeight="false" outlineLevel="0" collapsed="false">
      <c r="A4" s="27" t="n">
        <v>1</v>
      </c>
      <c r="B4" s="28" t="n">
        <v>0.2</v>
      </c>
      <c r="C4" s="28" t="n">
        <v>0.05</v>
      </c>
    </row>
    <row r="5" customFormat="false" ht="12.85" hidden="false" customHeight="false" outlineLevel="0" collapsed="false"/>
    <row r="6" customFormat="false" ht="12.85" hidden="false" customHeight="false" outlineLevel="0" collapsed="false">
      <c r="A6" s="26" t="s">
        <v>3</v>
      </c>
      <c r="B6" s="26" t="s">
        <v>52</v>
      </c>
      <c r="C6" s="26" t="s">
        <v>53</v>
      </c>
      <c r="D6" s="25"/>
      <c r="E6" s="26" t="s">
        <v>54</v>
      </c>
      <c r="F6" s="1"/>
      <c r="H6" s="1"/>
    </row>
    <row r="7" customFormat="false" ht="12.85" hidden="false" customHeight="false" outlineLevel="0" collapsed="false">
      <c r="A7" s="0" t="n">
        <v>0</v>
      </c>
      <c r="B7" s="4" t="n">
        <f aca="false">($A$4/($B$4+$C$4))*($C$4+$B$4*EXP(-($B$4+$C$4)*A7))</f>
        <v>1</v>
      </c>
      <c r="C7" s="4" t="n">
        <f aca="false">($A$4/($B$4+$C$4))*($B$4*(1-EXP(-($B$4+$C$4)*A7)))</f>
        <v>0</v>
      </c>
      <c r="E7" s="3" t="n">
        <f aca="false">-LN(B7)</f>
        <v>-0</v>
      </c>
    </row>
    <row r="8" customFormat="false" ht="12.85" hidden="false" customHeight="false" outlineLevel="0" collapsed="false">
      <c r="A8" s="0" t="n">
        <v>1</v>
      </c>
      <c r="B8" s="4" t="n">
        <f aca="false">($A$4/($B$4+$C$4))*($C$4+$B$4*EXP(-($B$4+$C$4)*A8))</f>
        <v>0.823040626457124</v>
      </c>
      <c r="C8" s="4" t="n">
        <f aca="false">($A$4/($B$4+$C$4))*($B$4*(1-EXP(-($B$4+$C$4)*A8)))</f>
        <v>0.176959373542876</v>
      </c>
      <c r="E8" s="3" t="n">
        <f aca="false">-LN(B8)</f>
        <v>0.194749715663004</v>
      </c>
      <c r="H8" s="4"/>
    </row>
    <row r="9" customFormat="false" ht="12.85" hidden="false" customHeight="false" outlineLevel="0" collapsed="false">
      <c r="A9" s="0" t="n">
        <v>2</v>
      </c>
      <c r="B9" s="4" t="n">
        <f aca="false">($A$4/($B$4+$C$4))*($C$4+$B$4*EXP(-($B$4+$C$4)*A9))</f>
        <v>0.685224527770107</v>
      </c>
      <c r="C9" s="4" t="n">
        <f aca="false">($A$4/($B$4+$C$4))*($B$4*(1-EXP(-($B$4+$C$4)*A9)))</f>
        <v>0.314775472229893</v>
      </c>
      <c r="E9" s="3" t="n">
        <f aca="false">-LN(B9)</f>
        <v>0.378008716660729</v>
      </c>
      <c r="H9" s="4"/>
    </row>
    <row r="10" customFormat="false" ht="12.85" hidden="false" customHeight="false" outlineLevel="0" collapsed="false">
      <c r="A10" s="0" t="n">
        <v>3</v>
      </c>
      <c r="B10" s="4" t="n">
        <f aca="false">($A$4/($B$4+$C$4))*($C$4+$B$4*EXP(-($B$4+$C$4)*A10))</f>
        <v>0.577893242192812</v>
      </c>
      <c r="C10" s="4" t="n">
        <f aca="false">($A$4/($B$4+$C$4))*($B$4*(1-EXP(-($B$4+$C$4)*A10)))</f>
        <v>0.422106757807188</v>
      </c>
      <c r="E10" s="3" t="n">
        <f aca="false">-LN(B10)</f>
        <v>0.548366129457852</v>
      </c>
      <c r="H10" s="4"/>
    </row>
    <row r="11" customFormat="false" ht="12.85" hidden="false" customHeight="false" outlineLevel="0" collapsed="false">
      <c r="A11" s="0" t="n">
        <v>4</v>
      </c>
      <c r="B11" s="4" t="n">
        <f aca="false">($A$4/($B$4+$C$4))*($C$4+$B$4*EXP(-($B$4+$C$4)*A11))</f>
        <v>0.494303552937154</v>
      </c>
      <c r="C11" s="4" t="n">
        <f aca="false">($A$4/($B$4+$C$4))*($B$4*(1-EXP(-($B$4+$C$4)*A11)))</f>
        <v>0.505696447062846</v>
      </c>
      <c r="E11" s="3" t="n">
        <f aca="false">-LN(B11)</f>
        <v>0.704605470879652</v>
      </c>
      <c r="H11" s="4"/>
    </row>
    <row r="12" customFormat="false" ht="12.85" hidden="false" customHeight="false" outlineLevel="0" collapsed="false">
      <c r="A12" s="0" t="n">
        <v>5</v>
      </c>
      <c r="B12" s="4" t="n">
        <f aca="false">($A$4/($B$4+$C$4))*($C$4+$B$4*EXP(-($B$4+$C$4)*A12))</f>
        <v>0.429203837488152</v>
      </c>
      <c r="C12" s="4" t="n">
        <f aca="false">($A$4/($B$4+$C$4))*($B$4*(1-EXP(-($B$4+$C$4)*A12)))</f>
        <v>0.570796162511848</v>
      </c>
      <c r="E12" s="3" t="n">
        <f aca="false">-LN(B12)</f>
        <v>0.845823327240047</v>
      </c>
      <c r="H12" s="4"/>
    </row>
    <row r="13" customFormat="false" ht="12.85" hidden="false" customHeight="false" outlineLevel="0" collapsed="false">
      <c r="A13" s="0" t="n">
        <v>6</v>
      </c>
      <c r="B13" s="4" t="n">
        <f aca="false">($A$4/($B$4+$C$4))*($C$4+$B$4*EXP(-($B$4+$C$4)*A13))</f>
        <v>0.378504128118744</v>
      </c>
      <c r="C13" s="4" t="n">
        <f aca="false">($A$4/($B$4+$C$4))*($B$4*(1-EXP(-($B$4+$C$4)*A13)))</f>
        <v>0.621495871881256</v>
      </c>
      <c r="E13" s="3" t="n">
        <f aca="false">-LN(B13)</f>
        <v>0.971528299641668</v>
      </c>
      <c r="H13" s="4"/>
    </row>
    <row r="14" customFormat="false" ht="12.85" hidden="false" customHeight="false" outlineLevel="0" collapsed="false">
      <c r="A14" s="0" t="n">
        <v>7</v>
      </c>
      <c r="B14" s="4" t="n">
        <f aca="false">($A$4/($B$4+$C$4))*($C$4+$B$4*EXP(-($B$4+$C$4)*A14))</f>
        <v>0.339019154760356</v>
      </c>
      <c r="C14" s="4" t="n">
        <f aca="false">($A$4/($B$4+$C$4))*($B$4*(1-EXP(-($B$4+$C$4)*A14)))</f>
        <v>0.660980845239644</v>
      </c>
      <c r="E14" s="3" t="n">
        <f aca="false">-LN(B14)</f>
        <v>1.0816986694801</v>
      </c>
      <c r="H14" s="4"/>
    </row>
    <row r="15" customFormat="false" ht="12.85" hidden="false" customHeight="false" outlineLevel="0" collapsed="false">
      <c r="A15" s="0" t="n">
        <v>8</v>
      </c>
      <c r="B15" s="4" t="n">
        <f aca="false">($A$4/($B$4+$C$4))*($C$4+$B$4*EXP(-($B$4+$C$4)*A15))</f>
        <v>0.30826822658929</v>
      </c>
      <c r="C15" s="4" t="n">
        <f aca="false">($A$4/($B$4+$C$4))*($B$4*(1-EXP(-($B$4+$C$4)*A15)))</f>
        <v>0.69173177341071</v>
      </c>
      <c r="E15" s="3" t="n">
        <f aca="false">-LN(B15)</f>
        <v>1.17678500944231</v>
      </c>
      <c r="H15" s="4"/>
    </row>
    <row r="16" customFormat="false" ht="12.85" hidden="false" customHeight="false" outlineLevel="0" collapsed="false">
      <c r="A16" s="0" t="n">
        <v>9</v>
      </c>
      <c r="B16" s="4" t="n">
        <f aca="false">($A$4/($B$4+$C$4))*($C$4+$B$4*EXP(-($B$4+$C$4)*A16))</f>
        <v>0.284319379649491</v>
      </c>
      <c r="C16" s="4" t="n">
        <f aca="false">($A$4/($B$4+$C$4))*($B$4*(1-EXP(-($B$4+$C$4)*A16)))</f>
        <v>0.715680620350509</v>
      </c>
      <c r="E16" s="3" t="n">
        <f aca="false">-LN(B16)</f>
        <v>1.2576570964525</v>
      </c>
      <c r="H16" s="4"/>
    </row>
    <row r="17" customFormat="false" ht="12.85" hidden="false" customHeight="false" outlineLevel="0" collapsed="false">
      <c r="A17" s="0" t="n">
        <v>10</v>
      </c>
      <c r="B17" s="4" t="n">
        <f aca="false">($A$4/($B$4+$C$4))*($C$4+$B$4*EXP(-($B$4+$C$4)*A17))</f>
        <v>0.265667998899119</v>
      </c>
      <c r="C17" s="4" t="n">
        <f aca="false">($A$4/($B$4+$C$4))*($B$4*(1-EXP(-($B$4+$C$4)*A17)))</f>
        <v>0.734332001100881</v>
      </c>
      <c r="E17" s="3" t="n">
        <f aca="false">-LN(B17)</f>
        <v>1.32550787419587</v>
      </c>
      <c r="H17" s="4"/>
    </row>
    <row r="18" customFormat="false" ht="12.85" hidden="false" customHeight="false" outlineLevel="0" collapsed="false">
      <c r="A18" s="0" t="n">
        <v>11</v>
      </c>
      <c r="B18" s="4" t="n">
        <f aca="false">($A$4/($B$4+$C$4))*($C$4+$B$4*EXP(-($B$4+$C$4)*A18))</f>
        <v>0.251142288965366</v>
      </c>
      <c r="C18" s="4" t="n">
        <f aca="false">($A$4/($B$4+$C$4))*($B$4*(1-EXP(-($B$4+$C$4)*A18)))</f>
        <v>0.748857711034634</v>
      </c>
      <c r="E18" s="3" t="n">
        <f aca="false">-LN(B18)</f>
        <v>1.3817356121626</v>
      </c>
      <c r="H18" s="4"/>
    </row>
    <row r="19" customFormat="false" ht="12.85" hidden="false" customHeight="false" outlineLevel="0" collapsed="false">
      <c r="A19" s="0" t="n">
        <v>12</v>
      </c>
      <c r="B19" s="4" t="n">
        <f aca="false">($A$4/($B$4+$C$4))*($C$4+$B$4*EXP(-($B$4+$C$4)*A19))</f>
        <v>0.239829654694291</v>
      </c>
      <c r="C19" s="4" t="n">
        <f aca="false">($A$4/($B$4+$C$4))*($B$4*(1-EXP(-($B$4+$C$4)*A19)))</f>
        <v>0.760170345305709</v>
      </c>
      <c r="E19" s="3" t="n">
        <f aca="false">-LN(B19)</f>
        <v>1.42782637975474</v>
      </c>
      <c r="H19" s="4"/>
    </row>
    <row r="20" customFormat="false" ht="12.85" hidden="false" customHeight="false" outlineLevel="0" collapsed="false">
      <c r="A20" s="0" t="n">
        <v>15</v>
      </c>
      <c r="B20" s="4" t="n">
        <f aca="false">($A$4/($B$4+$C$4))*($C$4+$B$4*EXP(-($B$4+$C$4)*A20))</f>
        <v>0.218814196684807</v>
      </c>
      <c r="C20" s="4" t="n">
        <f aca="false">($A$4/($B$4+$C$4))*($B$4*(1-EXP(-($B$4+$C$4)*A20)))</f>
        <v>0.781185803315193</v>
      </c>
      <c r="E20" s="3" t="n">
        <f aca="false">-LN(B20)</f>
        <v>1.51953232623936</v>
      </c>
      <c r="H20" s="4"/>
    </row>
    <row r="21" customFormat="false" ht="12.85" hidden="false" customHeight="false" outlineLevel="0" collapsed="false">
      <c r="A21" s="0" t="n">
        <v>20</v>
      </c>
      <c r="B21" s="4" t="n">
        <f aca="false">($A$4/($B$4+$C$4))*($C$4+$B$4*EXP(-($B$4+$C$4)*A21))</f>
        <v>0.205390357599268</v>
      </c>
      <c r="C21" s="4" t="n">
        <f aca="false">($A$4/($B$4+$C$4))*($B$4*(1-EXP(-($B$4+$C$4)*A21)))</f>
        <v>0.794609642400732</v>
      </c>
      <c r="E21" s="3" t="n">
        <f aca="false">-LN(B21)</f>
        <v>1.58284292709171</v>
      </c>
      <c r="H21" s="4"/>
    </row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&amp;L&amp;"Trebuchet MS,Standard"&amp;11Michael Schrader&amp;C&amp;"Arial,Standard"Prinzipien und Anwend. der Phys. Chemie&amp;R&amp;"Arial,Standard"Zusatzmaterial Kap. 5</oddHeader>
    <oddFooter>&amp;L&amp;"Trebuchet MS,Standard"&amp;11&amp;A&amp;C&amp;"Arial,Standard"aus &amp;F&amp;R&amp;"Arial,Standard"über Springer-Verlag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8" zoomScaleNormal="88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5.859375"/>
    <col collapsed="false" hidden="false" max="2" min="2" style="0" width="9.71875"/>
    <col collapsed="false" hidden="false" max="4" min="3" style="0" width="9.15104166666667"/>
    <col collapsed="false" hidden="false" max="256" min="5" style="0" width="11.0677083333333"/>
    <col collapsed="false" hidden="false" max="1025" min="257" style="0" width="11.7604166666667"/>
  </cols>
  <sheetData>
    <row r="1" customFormat="false" ht="12.85" hidden="false" customHeight="false" outlineLevel="0" collapsed="false">
      <c r="A1" s="25"/>
      <c r="B1" s="25" t="s">
        <v>55</v>
      </c>
      <c r="C1" s="25"/>
    </row>
    <row r="2" customFormat="false" ht="12.85" hidden="false" customHeight="false" outlineLevel="0" collapsed="false">
      <c r="A2" s="25"/>
      <c r="B2" s="25"/>
      <c r="C2" s="25"/>
    </row>
    <row r="3" customFormat="false" ht="12.8" hidden="false" customHeight="false" outlineLevel="0" collapsed="false">
      <c r="A3" s="26" t="s">
        <v>56</v>
      </c>
      <c r="B3" s="26" t="s">
        <v>57</v>
      </c>
      <c r="C3" s="26" t="s">
        <v>58</v>
      </c>
    </row>
    <row r="4" customFormat="false" ht="12.8" hidden="false" customHeight="false" outlineLevel="0" collapsed="false">
      <c r="A4" s="28" t="n">
        <v>1</v>
      </c>
      <c r="B4" s="29" t="n">
        <v>0.4</v>
      </c>
      <c r="C4" s="29" t="n">
        <v>0.2</v>
      </c>
    </row>
    <row r="5" customFormat="false" ht="12.85" hidden="false" customHeight="false" outlineLevel="0" collapsed="false"/>
    <row r="6" customFormat="false" ht="12.85" hidden="false" customHeight="false" outlineLevel="0" collapsed="false">
      <c r="A6" s="26" t="s">
        <v>3</v>
      </c>
      <c r="B6" s="26" t="s">
        <v>52</v>
      </c>
      <c r="C6" s="26" t="s">
        <v>59</v>
      </c>
      <c r="D6" s="26" t="s">
        <v>60</v>
      </c>
      <c r="E6" s="1"/>
      <c r="F6" s="1"/>
      <c r="H6" s="1"/>
    </row>
    <row r="7" customFormat="false" ht="12.85" hidden="false" customHeight="false" outlineLevel="0" collapsed="false">
      <c r="A7" s="0" t="n">
        <v>0</v>
      </c>
      <c r="B7" s="4" t="n">
        <f aca="false">$A$4*EXP(-($B$4)*A7)</f>
        <v>1</v>
      </c>
      <c r="C7" s="4" t="n">
        <f aca="false">($A$4*$B$4/($C$4-$B$4))*(EXP(-$B$4*A7)-EXP(-$C$4*A7))</f>
        <v>-0</v>
      </c>
      <c r="D7" s="4" t="n">
        <f aca="false">$A$4-B7-C7</f>
        <v>0</v>
      </c>
    </row>
    <row r="8" customFormat="false" ht="12.85" hidden="false" customHeight="false" outlineLevel="0" collapsed="false">
      <c r="A8" s="0" t="n">
        <v>1</v>
      </c>
      <c r="B8" s="4" t="n">
        <f aca="false">$A$4*EXP(-($B$4)*A8)</f>
        <v>0.670320046035639</v>
      </c>
      <c r="C8" s="4" t="n">
        <f aca="false">($A$4*$B$4/($C$4-$B$4))*(EXP(-$B$4*A8)-EXP(-$C$4*A8))</f>
        <v>0.296821414084685</v>
      </c>
      <c r="D8" s="4" t="n">
        <f aca="false">$A$4-B8-C8</f>
        <v>0.0328585398796757</v>
      </c>
      <c r="H8" s="4"/>
    </row>
    <row r="9" customFormat="false" ht="12.85" hidden="false" customHeight="false" outlineLevel="0" collapsed="false">
      <c r="A9" s="0" t="n">
        <v>2</v>
      </c>
      <c r="B9" s="4" t="n">
        <f aca="false">$A$4*EXP(-($B$4)*A9)</f>
        <v>0.449328964117222</v>
      </c>
      <c r="C9" s="4" t="n">
        <f aca="false">($A$4*$B$4/($C$4-$B$4))*(EXP(-$B$4*A9)-EXP(-$C$4*A9))</f>
        <v>0.441982163836836</v>
      </c>
      <c r="D9" s="4" t="n">
        <f aca="false">$A$4-B9-C9</f>
        <v>0.108688872045943</v>
      </c>
      <c r="H9" s="4"/>
    </row>
    <row r="10" customFormat="false" ht="12.85" hidden="false" customHeight="false" outlineLevel="0" collapsed="false">
      <c r="A10" s="0" t="n">
        <v>3</v>
      </c>
      <c r="B10" s="4" t="n">
        <f aca="false">$A$4*EXP(-($B$4)*A10)</f>
        <v>0.301194211912202</v>
      </c>
      <c r="C10" s="4" t="n">
        <f aca="false">($A$4*$B$4/($C$4-$B$4))*(EXP(-$B$4*A10)-EXP(-$C$4*A10))</f>
        <v>0.495234848363649</v>
      </c>
      <c r="D10" s="4" t="n">
        <f aca="false">$A$4-B10-C10</f>
        <v>0.203570939724149</v>
      </c>
      <c r="H10" s="4"/>
    </row>
    <row r="11" customFormat="false" ht="12.85" hidden="false" customHeight="false" outlineLevel="0" collapsed="false">
      <c r="A11" s="0" t="n">
        <v>4</v>
      </c>
      <c r="B11" s="4" t="n">
        <f aca="false">$A$4*EXP(-($B$4)*A11)</f>
        <v>0.201896517994655</v>
      </c>
      <c r="C11" s="4" t="n">
        <f aca="false">($A$4*$B$4/($C$4-$B$4))*(EXP(-$B$4*A11)-EXP(-$C$4*A11))</f>
        <v>0.494864892245132</v>
      </c>
      <c r="D11" s="4" t="n">
        <f aca="false">$A$4-B11-C11</f>
        <v>0.303238589760212</v>
      </c>
      <c r="H11" s="4"/>
    </row>
    <row r="12" customFormat="false" ht="12.85" hidden="false" customHeight="false" outlineLevel="0" collapsed="false">
      <c r="A12" s="0" t="n">
        <v>5</v>
      </c>
      <c r="B12" s="4" t="n">
        <f aca="false">$A$4*EXP(-($B$4)*A12)</f>
        <v>0.135335283236613</v>
      </c>
      <c r="C12" s="4" t="n">
        <f aca="false">($A$4*$B$4/($C$4-$B$4))*(EXP(-$B$4*A12)-EXP(-$C$4*A12))</f>
        <v>0.465088315869659</v>
      </c>
      <c r="D12" s="4" t="n">
        <f aca="false">$A$4-B12-C12</f>
        <v>0.399576400893728</v>
      </c>
      <c r="H12" s="4"/>
    </row>
    <row r="13" customFormat="false" ht="12.85" hidden="false" customHeight="false" outlineLevel="0" collapsed="false">
      <c r="A13" s="0" t="n">
        <v>6</v>
      </c>
      <c r="B13" s="4" t="n">
        <f aca="false">$A$4*EXP(-($B$4)*A13)</f>
        <v>0.0907179532894125</v>
      </c>
      <c r="C13" s="4" t="n">
        <f aca="false">($A$4*$B$4/($C$4-$B$4))*(EXP(-$B$4*A13)-EXP(-$C$4*A13))</f>
        <v>0.420952517245579</v>
      </c>
      <c r="D13" s="4" t="n">
        <f aca="false">$A$4-B13-C13</f>
        <v>0.488329529465008</v>
      </c>
      <c r="H13" s="4"/>
    </row>
    <row r="14" customFormat="false" ht="12.85" hidden="false" customHeight="false" outlineLevel="0" collapsed="false">
      <c r="A14" s="0" t="n">
        <v>7</v>
      </c>
      <c r="B14" s="4" t="n">
        <f aca="false">$A$4*EXP(-($B$4)*A14)</f>
        <v>0.060810062625218</v>
      </c>
      <c r="C14" s="4" t="n">
        <f aca="false">($A$4*$B$4/($C$4-$B$4))*(EXP(-$B$4*A14)-EXP(-$C$4*A14))</f>
        <v>0.371573802632777</v>
      </c>
      <c r="D14" s="4" t="n">
        <f aca="false">$A$4-B14-C14</f>
        <v>0.567616134742005</v>
      </c>
      <c r="H14" s="4"/>
    </row>
    <row r="15" customFormat="false" ht="12.85" hidden="false" customHeight="false" outlineLevel="0" collapsed="false">
      <c r="A15" s="0" t="n">
        <v>8</v>
      </c>
      <c r="B15" s="4" t="n">
        <f aca="false">$A$4*EXP(-($B$4)*A15)</f>
        <v>0.0407622039783662</v>
      </c>
      <c r="C15" s="4" t="n">
        <f aca="false">($A$4*$B$4/($C$4-$B$4))*(EXP(-$B$4*A15)-EXP(-$C$4*A15))</f>
        <v>0.322268628032578</v>
      </c>
      <c r="D15" s="4" t="n">
        <f aca="false">$A$4-B15-C15</f>
        <v>0.636969167989055</v>
      </c>
      <c r="H15" s="4"/>
    </row>
    <row r="16" customFormat="false" ht="12.85" hidden="false" customHeight="false" outlineLevel="0" collapsed="false">
      <c r="A16" s="0" t="n">
        <v>9</v>
      </c>
      <c r="B16" s="4" t="n">
        <f aca="false">$A$4*EXP(-($B$4)*A16)</f>
        <v>0.0273237224472926</v>
      </c>
      <c r="C16" s="4" t="n">
        <f aca="false">($A$4*$B$4/($C$4-$B$4))*(EXP(-$B$4*A16)-EXP(-$C$4*A16))</f>
        <v>0.275950331548588</v>
      </c>
      <c r="D16" s="4" t="n">
        <f aca="false">$A$4-B16-C16</f>
        <v>0.69672594600412</v>
      </c>
      <c r="H16" s="4"/>
    </row>
    <row r="17" customFormat="false" ht="12.85" hidden="false" customHeight="false" outlineLevel="0" collapsed="false">
      <c r="A17" s="0" t="n">
        <v>10</v>
      </c>
      <c r="B17" s="4" t="n">
        <f aca="false">$A$4*EXP(-($B$4)*A17)</f>
        <v>0.0183156388887342</v>
      </c>
      <c r="C17" s="4" t="n">
        <f aca="false">($A$4*$B$4/($C$4-$B$4))*(EXP(-$B$4*A17)-EXP(-$C$4*A17))</f>
        <v>0.234039288695757</v>
      </c>
      <c r="D17" s="4" t="n">
        <f aca="false">$A$4-B17-C17</f>
        <v>0.747645072415509</v>
      </c>
      <c r="H17" s="4"/>
    </row>
    <row r="18" customFormat="false" ht="12.85" hidden="false" customHeight="false" outlineLevel="0" collapsed="false">
      <c r="A18" s="0" t="n">
        <v>11</v>
      </c>
      <c r="B18" s="4" t="n">
        <f aca="false">$A$4*EXP(-($B$4)*A18)</f>
        <v>0.0122773399030684</v>
      </c>
      <c r="C18" s="4" t="n">
        <f aca="false">($A$4*$B$4/($C$4-$B$4))*(EXP(-$B$4*A18)-EXP(-$C$4*A18))</f>
        <v>0.197051636918531</v>
      </c>
      <c r="D18" s="4" t="n">
        <f aca="false">$A$4-B18-C18</f>
        <v>0.790671023178401</v>
      </c>
      <c r="H18" s="4"/>
    </row>
    <row r="19" customFormat="false" ht="12.85" hidden="false" customHeight="false" outlineLevel="0" collapsed="false">
      <c r="A19" s="0" t="n">
        <v>12</v>
      </c>
      <c r="B19" s="4" t="n">
        <f aca="false">$A$4*EXP(-($B$4)*A19)</f>
        <v>0.00822974704902002</v>
      </c>
      <c r="C19" s="4" t="n">
        <f aca="false">($A$4*$B$4/($C$4-$B$4))*(EXP(-$B$4*A19)-EXP(-$C$4*A19))</f>
        <v>0.164976412480785</v>
      </c>
      <c r="D19" s="4" t="n">
        <f aca="false">$A$4-B19-C19</f>
        <v>0.826793840470195</v>
      </c>
      <c r="H19" s="4"/>
    </row>
    <row r="20" customFormat="false" ht="12.85" hidden="false" customHeight="false" outlineLevel="0" collapsed="false">
      <c r="A20" s="0" t="n">
        <v>15</v>
      </c>
      <c r="B20" s="4" t="n">
        <f aca="false">$A$4*EXP(-($B$4)*A20)</f>
        <v>0.00247875217666636</v>
      </c>
      <c r="C20" s="4" t="n">
        <f aca="false">($A$4*$B$4/($C$4-$B$4))*(EXP(-$B$4*A20)-EXP(-$C$4*A20))</f>
        <v>0.0946166323823952</v>
      </c>
      <c r="D20" s="4" t="n">
        <f aca="false">$A$4-B20-C20</f>
        <v>0.902904615440938</v>
      </c>
      <c r="H20" s="4"/>
    </row>
    <row r="21" customFormat="false" ht="12.85" hidden="false" customHeight="false" outlineLevel="0" collapsed="false">
      <c r="A21" s="0" t="n">
        <v>20</v>
      </c>
      <c r="B21" s="4" t="n">
        <f aca="false">$A$4*EXP(-($B$4)*A21)</f>
        <v>0.000335462627902512</v>
      </c>
      <c r="C21" s="4" t="n">
        <f aca="false">($A$4*$B$4/($C$4-$B$4))*(EXP(-$B$4*A21)-EXP(-$C$4*A21))</f>
        <v>0.0359603525216633</v>
      </c>
      <c r="D21" s="4" t="n">
        <f aca="false">$A$4-B21-C21</f>
        <v>0.963704184850434</v>
      </c>
      <c r="H21" s="4"/>
    </row>
    <row r="22" customFormat="false" ht="12.85" hidden="false" customHeight="false" outlineLevel="0" collapsed="false">
      <c r="A22" s="0" t="n">
        <v>25</v>
      </c>
      <c r="B22" s="4" t="n">
        <f aca="false">$A$4*EXP(-($B$4)*A22)</f>
        <v>4.53999297624849E-005</v>
      </c>
      <c r="C22" s="4" t="n">
        <f aca="false">($A$4*$B$4/($C$4-$B$4))*(EXP(-$B$4*A22)-EXP(-$C$4*A22))</f>
        <v>0.013385094138646</v>
      </c>
      <c r="D22" s="4" t="n">
        <f aca="false">$A$4-B22-C22</f>
        <v>0.986569505931591</v>
      </c>
      <c r="H22" s="4"/>
    </row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&amp;L&amp;"Trebuchet MS,Standard"&amp;11Michael Schrader&amp;C&amp;"Arial,Standard"Prinzipien und Anwend. der Phys. Chemie&amp;R&amp;"Arial,Standard"Zusatzmaterial Kap. 5</oddHeader>
    <oddFooter>&amp;L&amp;"Trebuchet MS,Standard"&amp;11&amp;A&amp;C&amp;"Arial,Standard"aus &amp;F&amp;R&amp;"Arial,Standard"über Springer-Verlag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1393</TotalTime>
  <Application>LibreOffice/5.0.5.2$Windows_x86 LibreOffice_project/55b006a02d247b5f7215fc6ea0fde844b30035b3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2014-05-21T10:57:02Z</dcterms:created>
  <dc:language>de-DE</dc:language>
  <cp:lastModifiedBy>Schrader</cp:lastModifiedBy>
  <dcterms:modified xsi:type="dcterms:W3CDTF">2016-04-26T23:09:58Z</dcterms:modified>
  <cp:revision>23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