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640" windowHeight="6225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I47" i="1" l="1"/>
  <c r="I46" i="1"/>
  <c r="I45" i="1"/>
  <c r="I44" i="1"/>
  <c r="I43" i="1"/>
  <c r="I42" i="1"/>
  <c r="H56" i="1" l="1"/>
  <c r="G56" i="1"/>
  <c r="H55" i="1"/>
  <c r="G55" i="1"/>
  <c r="F55" i="1"/>
  <c r="E55" i="1"/>
  <c r="D55" i="1"/>
  <c r="D56" i="1" s="1"/>
  <c r="C55" i="1"/>
  <c r="C56" i="1" s="1"/>
  <c r="B55" i="1"/>
  <c r="B56" i="1" s="1"/>
  <c r="I54" i="1"/>
  <c r="I53" i="1"/>
  <c r="I52" i="1"/>
  <c r="I51" i="1"/>
  <c r="I50" i="1"/>
  <c r="I49" i="1"/>
  <c r="I48" i="1"/>
  <c r="I41" i="1"/>
  <c r="I40" i="1"/>
  <c r="I39" i="1"/>
  <c r="I38" i="1"/>
  <c r="I37" i="1"/>
  <c r="I36" i="1"/>
  <c r="I35" i="1"/>
  <c r="I34" i="1"/>
  <c r="I33" i="1"/>
  <c r="I32" i="1"/>
  <c r="I31" i="1"/>
  <c r="I30" i="1"/>
  <c r="I55" i="1" l="1"/>
  <c r="E56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M36" i="1" l="1"/>
  <c r="L36" i="1"/>
  <c r="K36" i="1"/>
  <c r="Q6" i="1"/>
  <c r="M40" i="1"/>
  <c r="L40" i="1"/>
  <c r="K40" i="1"/>
  <c r="O11" i="1"/>
  <c r="M11" i="1" s="1"/>
  <c r="M44" i="1"/>
  <c r="L44" i="1"/>
  <c r="K44" i="1"/>
  <c r="P18" i="1"/>
  <c r="Q14" i="1"/>
  <c r="M49" i="1"/>
  <c r="L49" i="1"/>
  <c r="K49" i="1"/>
  <c r="M53" i="1"/>
  <c r="L53" i="1"/>
  <c r="K53" i="1"/>
  <c r="Q16" i="1"/>
  <c r="O13" i="1"/>
  <c r="L35" i="1"/>
  <c r="M35" i="1"/>
  <c r="K35" i="1"/>
  <c r="O12" i="1"/>
  <c r="L39" i="1"/>
  <c r="K39" i="1"/>
  <c r="M39" i="1"/>
  <c r="M43" i="1"/>
  <c r="L43" i="1"/>
  <c r="K43" i="1"/>
  <c r="P11" i="1"/>
  <c r="Q18" i="1"/>
  <c r="L48" i="1"/>
  <c r="K48" i="1"/>
  <c r="M48" i="1"/>
  <c r="L52" i="1"/>
  <c r="K52" i="1"/>
  <c r="M52" i="1"/>
  <c r="K31" i="1"/>
  <c r="L31" i="1"/>
  <c r="M31" i="1"/>
  <c r="Q17" i="1"/>
  <c r="O16" i="1"/>
  <c r="K34" i="1"/>
  <c r="M34" i="1"/>
  <c r="L34" i="1"/>
  <c r="P13" i="1"/>
  <c r="O6" i="1"/>
  <c r="K38" i="1"/>
  <c r="M38" i="1"/>
  <c r="L38" i="1"/>
  <c r="P12" i="1"/>
  <c r="O3" i="1"/>
  <c r="K42" i="1"/>
  <c r="M42" i="1"/>
  <c r="L42" i="1"/>
  <c r="Q11" i="1"/>
  <c r="O14" i="1"/>
  <c r="K47" i="1"/>
  <c r="M47" i="1"/>
  <c r="L47" i="1"/>
  <c r="K51" i="1"/>
  <c r="M51" i="1"/>
  <c r="L51" i="1"/>
  <c r="O17" i="1"/>
  <c r="M32" i="1"/>
  <c r="L32" i="1"/>
  <c r="K32" i="1"/>
  <c r="K33" i="1"/>
  <c r="M33" i="1"/>
  <c r="L33" i="1"/>
  <c r="P16" i="1"/>
  <c r="Q13" i="1"/>
  <c r="M37" i="1"/>
  <c r="L37" i="1"/>
  <c r="K37" i="1"/>
  <c r="P6" i="1"/>
  <c r="Q12" i="1"/>
  <c r="M41" i="1"/>
  <c r="L41" i="1"/>
  <c r="K41" i="1"/>
  <c r="O18" i="1"/>
  <c r="M18" i="1" s="1"/>
  <c r="M46" i="1"/>
  <c r="L46" i="1"/>
  <c r="K46" i="1"/>
  <c r="P14" i="1"/>
  <c r="M50" i="1"/>
  <c r="L50" i="1"/>
  <c r="K50" i="1"/>
  <c r="M54" i="1"/>
  <c r="L54" i="1"/>
  <c r="K54" i="1"/>
  <c r="Q19" i="1"/>
  <c r="Q21" i="1"/>
  <c r="O22" i="1"/>
  <c r="P24" i="1"/>
  <c r="O9" i="1"/>
  <c r="Q24" i="1"/>
  <c r="O15" i="1"/>
  <c r="O7" i="1"/>
  <c r="Q23" i="1"/>
  <c r="O21" i="1"/>
  <c r="O19" i="1"/>
  <c r="P10" i="1"/>
  <c r="P8" i="1"/>
  <c r="P9" i="1"/>
  <c r="O23" i="1"/>
  <c r="P15" i="1"/>
  <c r="M15" i="1" s="1"/>
  <c r="P7" i="1"/>
  <c r="N7" i="1" s="1"/>
  <c r="R7" i="1" s="1"/>
  <c r="O20" i="1"/>
  <c r="O8" i="1"/>
  <c r="O10" i="1"/>
  <c r="Q9" i="1"/>
  <c r="P23" i="1"/>
  <c r="Q15" i="1"/>
  <c r="O4" i="1"/>
  <c r="Q7" i="1"/>
  <c r="P20" i="1"/>
  <c r="P4" i="1"/>
  <c r="Q20" i="1"/>
  <c r="Q8" i="1"/>
  <c r="Q10" i="1"/>
  <c r="O5" i="1"/>
  <c r="P3" i="1"/>
  <c r="Q4" i="1"/>
  <c r="P22" i="1"/>
  <c r="O26" i="1"/>
  <c r="P5" i="1"/>
  <c r="Q3" i="1"/>
  <c r="Q22" i="1"/>
  <c r="P26" i="1"/>
  <c r="P17" i="1"/>
  <c r="Q5" i="1"/>
  <c r="P21" i="1"/>
  <c r="M21" i="1" s="1"/>
  <c r="P19" i="1"/>
  <c r="O24" i="1"/>
  <c r="Q26" i="1"/>
  <c r="I3" i="1"/>
  <c r="H3" i="1"/>
  <c r="G3" i="1"/>
  <c r="M7" i="1"/>
  <c r="M22" i="1" l="1"/>
  <c r="F56" i="1"/>
  <c r="M30" i="1"/>
  <c r="M55" i="1" s="1"/>
  <c r="I75" i="1" s="1"/>
  <c r="L30" i="1"/>
  <c r="L55" i="1" s="1"/>
  <c r="H75" i="1" s="1"/>
  <c r="P25" i="1"/>
  <c r="N25" i="1" s="1"/>
  <c r="R25" i="1" s="1"/>
  <c r="M16" i="1"/>
  <c r="Q25" i="1"/>
  <c r="I60" i="1"/>
  <c r="O25" i="1"/>
  <c r="K30" i="1"/>
  <c r="K55" i="1" s="1"/>
  <c r="G75" i="1" s="1"/>
  <c r="M19" i="1"/>
  <c r="N22" i="1"/>
  <c r="R22" i="1" s="1"/>
  <c r="N21" i="1"/>
  <c r="M23" i="1"/>
  <c r="N23" i="1"/>
  <c r="M25" i="1"/>
  <c r="N26" i="1"/>
  <c r="R26" i="1" s="1"/>
  <c r="M26" i="1"/>
  <c r="L22" i="1"/>
  <c r="M24" i="1"/>
  <c r="N24" i="1"/>
  <c r="N20" i="1"/>
  <c r="R20" i="1" s="1"/>
  <c r="M20" i="1"/>
  <c r="N5" i="1"/>
  <c r="M14" i="1"/>
  <c r="L7" i="1"/>
  <c r="N12" i="1"/>
  <c r="R12" i="1" s="1"/>
  <c r="N11" i="1"/>
  <c r="R11" i="1" s="1"/>
  <c r="N19" i="1"/>
  <c r="R19" i="1" s="1"/>
  <c r="M13" i="1"/>
  <c r="N13" i="1"/>
  <c r="R13" i="1" s="1"/>
  <c r="M10" i="1"/>
  <c r="N10" i="1"/>
  <c r="R10" i="1" s="1"/>
  <c r="M12" i="1"/>
  <c r="H63" i="1" l="1"/>
  <c r="H71" i="1"/>
  <c r="H76" i="1"/>
  <c r="H62" i="1"/>
  <c r="H79" i="1"/>
  <c r="H65" i="1"/>
  <c r="H69" i="1"/>
  <c r="H61" i="1"/>
  <c r="H81" i="1"/>
  <c r="H67" i="1"/>
  <c r="H84" i="1"/>
  <c r="H74" i="1"/>
  <c r="H82" i="1"/>
  <c r="H70" i="1"/>
  <c r="H83" i="1"/>
  <c r="H72" i="1"/>
  <c r="H77" i="1"/>
  <c r="H80" i="1"/>
  <c r="H66" i="1"/>
  <c r="H73" i="1"/>
  <c r="H78" i="1"/>
  <c r="H64" i="1"/>
  <c r="H68" i="1"/>
  <c r="P55" i="1"/>
  <c r="E75" i="1" s="1"/>
  <c r="Q55" i="1"/>
  <c r="G78" i="1"/>
  <c r="G63" i="1"/>
  <c r="G74" i="1"/>
  <c r="G79" i="1"/>
  <c r="G73" i="1"/>
  <c r="G61" i="1"/>
  <c r="G81" i="1"/>
  <c r="G80" i="1"/>
  <c r="G70" i="1"/>
  <c r="G69" i="1"/>
  <c r="G82" i="1"/>
  <c r="G62" i="1"/>
  <c r="G76" i="1"/>
  <c r="G66" i="1"/>
  <c r="G83" i="1"/>
  <c r="G65" i="1"/>
  <c r="G64" i="1"/>
  <c r="G68" i="1"/>
  <c r="G72" i="1"/>
  <c r="G77" i="1"/>
  <c r="G67" i="1"/>
  <c r="G71" i="1"/>
  <c r="G84" i="1"/>
  <c r="G60" i="1"/>
  <c r="H60" i="1"/>
  <c r="I81" i="1"/>
  <c r="I67" i="1"/>
  <c r="I79" i="1"/>
  <c r="I72" i="1"/>
  <c r="I63" i="1"/>
  <c r="I80" i="1"/>
  <c r="I62" i="1"/>
  <c r="I66" i="1"/>
  <c r="I70" i="1"/>
  <c r="I74" i="1"/>
  <c r="I61" i="1"/>
  <c r="I65" i="1"/>
  <c r="I69" i="1"/>
  <c r="I82" i="1"/>
  <c r="I77" i="1"/>
  <c r="I83" i="1"/>
  <c r="I68" i="1"/>
  <c r="I64" i="1"/>
  <c r="I71" i="1"/>
  <c r="I76" i="1"/>
  <c r="I84" i="1"/>
  <c r="I73" i="1"/>
  <c r="I78" i="1"/>
  <c r="R24" i="1"/>
  <c r="L24" i="1"/>
  <c r="R23" i="1"/>
  <c r="L23" i="1"/>
  <c r="L26" i="1"/>
  <c r="L20" i="1"/>
  <c r="L25" i="1"/>
  <c r="R21" i="1"/>
  <c r="L21" i="1"/>
  <c r="M5" i="1"/>
  <c r="N14" i="1"/>
  <c r="R14" i="1" s="1"/>
  <c r="M6" i="1"/>
  <c r="L12" i="1"/>
  <c r="N6" i="1"/>
  <c r="R6" i="1" s="1"/>
  <c r="L11" i="1"/>
  <c r="N15" i="1"/>
  <c r="R15" i="1" s="1"/>
  <c r="N17" i="1"/>
  <c r="R17" i="1" s="1"/>
  <c r="N16" i="1"/>
  <c r="R16" i="1" s="1"/>
  <c r="M17" i="1"/>
  <c r="N18" i="1"/>
  <c r="R18" i="1" s="1"/>
  <c r="N8" i="1"/>
  <c r="M8" i="1"/>
  <c r="N3" i="1"/>
  <c r="M3" i="1"/>
  <c r="L19" i="1"/>
  <c r="N4" i="1"/>
  <c r="R4" i="1" s="1"/>
  <c r="M4" i="1"/>
  <c r="N9" i="1"/>
  <c r="R9" i="1" s="1"/>
  <c r="M9" i="1"/>
  <c r="L5" i="1"/>
  <c r="R5" i="1"/>
  <c r="L13" i="1"/>
  <c r="L10" i="1"/>
  <c r="L14" i="1" l="1"/>
  <c r="O55" i="1"/>
  <c r="D75" i="1" s="1"/>
  <c r="F75" i="1"/>
  <c r="F84" i="1"/>
  <c r="D84" i="1" s="1"/>
  <c r="E84" i="1"/>
  <c r="F72" i="1"/>
  <c r="D72" i="1" s="1"/>
  <c r="E72" i="1"/>
  <c r="F83" i="1"/>
  <c r="D83" i="1" s="1"/>
  <c r="E83" i="1"/>
  <c r="F82" i="1"/>
  <c r="D82" i="1" s="1"/>
  <c r="E82" i="1"/>
  <c r="F81" i="1"/>
  <c r="D81" i="1" s="1"/>
  <c r="E81" i="1"/>
  <c r="F74" i="1"/>
  <c r="D74" i="1" s="1"/>
  <c r="E74" i="1"/>
  <c r="F71" i="1"/>
  <c r="D71" i="1" s="1"/>
  <c r="E71" i="1"/>
  <c r="F68" i="1"/>
  <c r="D68" i="1" s="1"/>
  <c r="E68" i="1"/>
  <c r="F66" i="1"/>
  <c r="D66" i="1" s="1"/>
  <c r="E66" i="1"/>
  <c r="E69" i="1"/>
  <c r="F69" i="1"/>
  <c r="D69" i="1" s="1"/>
  <c r="F61" i="1"/>
  <c r="E61" i="1"/>
  <c r="F63" i="1"/>
  <c r="D63" i="1" s="1"/>
  <c r="E63" i="1"/>
  <c r="E67" i="1"/>
  <c r="F67" i="1"/>
  <c r="D67" i="1" s="1"/>
  <c r="F64" i="1"/>
  <c r="D64" i="1" s="1"/>
  <c r="E64" i="1"/>
  <c r="F76" i="1"/>
  <c r="D76" i="1" s="1"/>
  <c r="E76" i="1"/>
  <c r="F70" i="1"/>
  <c r="D70" i="1" s="1"/>
  <c r="E70" i="1"/>
  <c r="F73" i="1"/>
  <c r="E73" i="1"/>
  <c r="E78" i="1"/>
  <c r="F78" i="1"/>
  <c r="D78" i="1" s="1"/>
  <c r="D61" i="1"/>
  <c r="E60" i="1"/>
  <c r="F60" i="1"/>
  <c r="D60" i="1" s="1"/>
  <c r="F77" i="1"/>
  <c r="D77" i="1" s="1"/>
  <c r="E77" i="1"/>
  <c r="E65" i="1"/>
  <c r="F65" i="1"/>
  <c r="D65" i="1" s="1"/>
  <c r="F62" i="1"/>
  <c r="D62" i="1" s="1"/>
  <c r="E62" i="1"/>
  <c r="F80" i="1"/>
  <c r="D80" i="1" s="1"/>
  <c r="E80" i="1"/>
  <c r="F79" i="1"/>
  <c r="D79" i="1" s="1"/>
  <c r="E79" i="1"/>
  <c r="L6" i="1"/>
  <c r="L17" i="1"/>
  <c r="L16" i="1"/>
  <c r="L15" i="1"/>
  <c r="L18" i="1"/>
  <c r="L9" i="1"/>
  <c r="L4" i="1"/>
  <c r="R3" i="1"/>
  <c r="L3" i="1"/>
  <c r="R8" i="1"/>
  <c r="L8" i="1"/>
  <c r="D73" i="1" l="1"/>
</calcChain>
</file>

<file path=xl/sharedStrings.xml><?xml version="1.0" encoding="utf-8"?>
<sst xmlns="http://schemas.openxmlformats.org/spreadsheetml/2006/main" count="192" uniqueCount="100">
  <si>
    <t>Plate</t>
  </si>
  <si>
    <t>l</t>
  </si>
  <si>
    <t>j</t>
  </si>
  <si>
    <t>w</t>
  </si>
  <si>
    <t>Plate pair</t>
  </si>
  <si>
    <t>Antarctica</t>
  </si>
  <si>
    <t>EUR/NAM</t>
  </si>
  <si>
    <t>Arabia</t>
  </si>
  <si>
    <t>Australia</t>
  </si>
  <si>
    <t>Caribbean</t>
  </si>
  <si>
    <t>AUS/ANT</t>
  </si>
  <si>
    <t>Cocos</t>
  </si>
  <si>
    <t>Eurasia</t>
  </si>
  <si>
    <t>PAC/ANT</t>
  </si>
  <si>
    <t>India</t>
  </si>
  <si>
    <t>NAZ/PAC</t>
  </si>
  <si>
    <t>Juan de Fuca</t>
  </si>
  <si>
    <t>JDF/PAC</t>
  </si>
  <si>
    <t>Nazca</t>
  </si>
  <si>
    <t>COC/PAC</t>
  </si>
  <si>
    <t>North America</t>
  </si>
  <si>
    <t>Pacific</t>
  </si>
  <si>
    <t>SCO/SAM</t>
  </si>
  <si>
    <t>Philippine</t>
  </si>
  <si>
    <t>CAR/NAM</t>
  </si>
  <si>
    <t>Scotia</t>
  </si>
  <si>
    <t>South America</t>
  </si>
  <si>
    <t>Sundaland</t>
  </si>
  <si>
    <t>Amurian</t>
  </si>
  <si>
    <t>Capricorn</t>
  </si>
  <si>
    <t>Lwandle</t>
  </si>
  <si>
    <t>Macquarie</t>
  </si>
  <si>
    <t>Nubia</t>
  </si>
  <si>
    <t>Rivera</t>
  </si>
  <si>
    <t>Somalia</t>
  </si>
  <si>
    <t>Sur</t>
  </si>
  <si>
    <t>South Sandwich</t>
  </si>
  <si>
    <t>Yang Tze Platform</t>
  </si>
  <si>
    <t>MORVEL</t>
  </si>
  <si>
    <t>NAM/NUB</t>
  </si>
  <si>
    <t>SAM/NUB</t>
  </si>
  <si>
    <t>IND/SOM</t>
  </si>
  <si>
    <t>SOM/ANT</t>
  </si>
  <si>
    <t>ANT/NUB</t>
  </si>
  <si>
    <t>RIV/PAC</t>
  </si>
  <si>
    <t>MAC/ANT</t>
  </si>
  <si>
    <t>ARB/NUB</t>
  </si>
  <si>
    <t>PHB/PAC</t>
  </si>
  <si>
    <t>SAN/SCO</t>
  </si>
  <si>
    <t>LWA/ANT</t>
  </si>
  <si>
    <t>SUR/NUB</t>
  </si>
  <si>
    <t>CAP/SOM</t>
  </si>
  <si>
    <t>SUN/AUS</t>
  </si>
  <si>
    <t>AMU/AUS</t>
  </si>
  <si>
    <t>YTP/AUS</t>
  </si>
  <si>
    <t>Sym</t>
  </si>
  <si>
    <t>AMU</t>
  </si>
  <si>
    <t>ANT</t>
  </si>
  <si>
    <t>ARB</t>
  </si>
  <si>
    <t>AUS</t>
  </si>
  <si>
    <t>CAR</t>
  </si>
  <si>
    <t>COC</t>
  </si>
  <si>
    <t>CAP</t>
  </si>
  <si>
    <t>EUR</t>
  </si>
  <si>
    <t>IND</t>
  </si>
  <si>
    <t>JDF</t>
  </si>
  <si>
    <t>LWA</t>
  </si>
  <si>
    <t>MAC</t>
  </si>
  <si>
    <t>NAM</t>
  </si>
  <si>
    <t>NUB</t>
  </si>
  <si>
    <t>NAZ</t>
  </si>
  <si>
    <t>PHB</t>
  </si>
  <si>
    <t>RIV</t>
  </si>
  <si>
    <t>SAM</t>
  </si>
  <si>
    <t>SCO</t>
  </si>
  <si>
    <t>SOM</t>
  </si>
  <si>
    <t>SUR</t>
  </si>
  <si>
    <t>SUN</t>
  </si>
  <si>
    <t>SAN</t>
  </si>
  <si>
    <t>YTP</t>
  </si>
  <si>
    <t>PID</t>
  </si>
  <si>
    <r>
      <t>w</t>
    </r>
    <r>
      <rPr>
        <vertAlign val="subscript"/>
        <sz val="10"/>
        <rFont val="Symbol"/>
        <family val="1"/>
        <charset val="2"/>
      </rPr>
      <t>1</t>
    </r>
  </si>
  <si>
    <r>
      <rPr>
        <sz val="10"/>
        <rFont val="Symbol"/>
        <family val="1"/>
        <charset val="2"/>
      </rPr>
      <t>W</t>
    </r>
    <r>
      <rPr>
        <sz val="10"/>
        <rFont val="Times New Roman"/>
        <family val="1"/>
      </rPr>
      <t xml:space="preserve"> [3.2 Ma]</t>
    </r>
  </si>
  <si>
    <r>
      <t>w</t>
    </r>
    <r>
      <rPr>
        <vertAlign val="subscript"/>
        <sz val="10"/>
        <rFont val="Symbol"/>
        <family val="1"/>
        <charset val="2"/>
      </rPr>
      <t>2</t>
    </r>
  </si>
  <si>
    <r>
      <rPr>
        <sz val="10"/>
        <rFont val="Symbol"/>
        <family val="1"/>
        <charset val="2"/>
      </rPr>
      <t>w</t>
    </r>
    <r>
      <rPr>
        <vertAlign val="subscript"/>
        <sz val="10"/>
        <rFont val="Symbol"/>
        <family val="1"/>
        <charset val="2"/>
      </rPr>
      <t>3</t>
    </r>
  </si>
  <si>
    <t>Diag. Error</t>
  </si>
  <si>
    <t>Earth</t>
  </si>
  <si>
    <t>Av.perc.error</t>
  </si>
  <si>
    <t>A</t>
  </si>
  <si>
    <r>
      <t>Q</t>
    </r>
    <r>
      <rPr>
        <vertAlign val="subscript"/>
        <sz val="10"/>
        <rFont val="Times New Roman"/>
        <family val="1"/>
      </rPr>
      <t>11</t>
    </r>
  </si>
  <si>
    <r>
      <t>Q</t>
    </r>
    <r>
      <rPr>
        <vertAlign val="subscript"/>
        <sz val="10"/>
        <rFont val="Times New Roman"/>
        <family val="1"/>
      </rPr>
      <t>22</t>
    </r>
  </si>
  <si>
    <r>
      <t>Q</t>
    </r>
    <r>
      <rPr>
        <vertAlign val="subscript"/>
        <sz val="10"/>
        <rFont val="Times New Roman"/>
        <family val="1"/>
      </rPr>
      <t>33</t>
    </r>
  </si>
  <si>
    <r>
      <t>Q</t>
    </r>
    <r>
      <rPr>
        <vertAlign val="subscript"/>
        <sz val="10"/>
        <rFont val="Times New Roman"/>
        <family val="1"/>
      </rPr>
      <t>12</t>
    </r>
  </si>
  <si>
    <r>
      <t>Q</t>
    </r>
    <r>
      <rPr>
        <vertAlign val="subscript"/>
        <sz val="10"/>
        <rFont val="Times New Roman"/>
        <family val="1"/>
      </rPr>
      <t>13</t>
    </r>
  </si>
  <si>
    <r>
      <t>Q</t>
    </r>
    <r>
      <rPr>
        <vertAlign val="subscript"/>
        <sz val="10"/>
        <rFont val="Times New Roman"/>
        <family val="1"/>
      </rPr>
      <t>23</t>
    </r>
  </si>
  <si>
    <r>
      <t>Q</t>
    </r>
    <r>
      <rPr>
        <vertAlign val="subscript"/>
        <sz val="10"/>
        <rFont val="Times New Roman"/>
        <family val="1"/>
      </rPr>
      <t>1</t>
    </r>
    <r>
      <rPr>
        <i/>
        <vertAlign val="subscript"/>
        <sz val="10"/>
        <rFont val="Times New Roman"/>
        <family val="1"/>
      </rPr>
      <t>j</t>
    </r>
    <r>
      <rPr>
        <sz val="10"/>
        <rFont val="Symbol"/>
        <family val="1"/>
        <charset val="2"/>
      </rPr>
      <t>w</t>
    </r>
    <r>
      <rPr>
        <i/>
        <vertAlign val="subscript"/>
        <sz val="10"/>
        <rFont val="Times New Roman"/>
        <family val="1"/>
      </rPr>
      <t>j</t>
    </r>
  </si>
  <si>
    <r>
      <t>Q</t>
    </r>
    <r>
      <rPr>
        <vertAlign val="subscript"/>
        <sz val="10"/>
        <rFont val="Times New Roman"/>
        <family val="1"/>
      </rPr>
      <t>2</t>
    </r>
    <r>
      <rPr>
        <i/>
        <vertAlign val="subscript"/>
        <sz val="10"/>
        <rFont val="Times New Roman"/>
        <family val="1"/>
      </rPr>
      <t>j</t>
    </r>
    <r>
      <rPr>
        <sz val="10"/>
        <rFont val="Symbol"/>
        <family val="1"/>
        <charset val="2"/>
      </rPr>
      <t>w</t>
    </r>
    <r>
      <rPr>
        <i/>
        <vertAlign val="subscript"/>
        <sz val="10"/>
        <rFont val="Times New Roman"/>
        <family val="1"/>
      </rPr>
      <t>j</t>
    </r>
  </si>
  <si>
    <r>
      <t>Q</t>
    </r>
    <r>
      <rPr>
        <vertAlign val="subscript"/>
        <sz val="10"/>
        <rFont val="Times New Roman"/>
        <family val="1"/>
      </rPr>
      <t>3</t>
    </r>
    <r>
      <rPr>
        <i/>
        <vertAlign val="subscript"/>
        <sz val="10"/>
        <rFont val="Times New Roman"/>
        <family val="1"/>
      </rPr>
      <t>j</t>
    </r>
    <r>
      <rPr>
        <sz val="10"/>
        <rFont val="Symbol"/>
        <family val="1"/>
        <charset val="2"/>
      </rPr>
      <t>w</t>
    </r>
    <r>
      <rPr>
        <i/>
        <vertAlign val="subscript"/>
        <sz val="10"/>
        <rFont val="Times New Roman"/>
        <family val="1"/>
      </rPr>
      <t>j</t>
    </r>
  </si>
  <si>
    <t>NNR-MORVEL</t>
  </si>
  <si>
    <t>PAC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</si>
</sst>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0"/>
    <numFmt numFmtId="166" formatCode="0.000"/>
    <numFmt numFmtId="167" formatCode="0.0"/>
    <numFmt numFmtId="168" formatCode="0.0000%"/>
  </numFmts>
  <fonts count="11" x14ac:knownFonts="1">
    <font>
      <sz val="10"/>
      <name val="Times New Roman"/>
    </font>
    <font>
      <i/>
      <sz val="10"/>
      <name val="Times New Roman"/>
    </font>
    <font>
      <sz val="10"/>
      <name val="Symbol"/>
      <family val="1"/>
      <charset val="2"/>
    </font>
    <font>
      <sz val="10"/>
      <name val="Times New Roman"/>
      <family val="1"/>
    </font>
    <font>
      <sz val="8"/>
      <name val="Times New Roman"/>
    </font>
    <font>
      <vertAlign val="subscript"/>
      <sz val="10"/>
      <name val="Symbol"/>
      <family val="1"/>
      <charset val="2"/>
    </font>
    <font>
      <sz val="10"/>
      <name val="Times New Roman"/>
    </font>
    <font>
      <i/>
      <sz val="10"/>
      <name val="Times New Roman"/>
      <family val="1"/>
    </font>
    <font>
      <i/>
      <sz val="9"/>
      <name val="Times New Roman"/>
      <family val="1"/>
    </font>
    <font>
      <vertAlign val="subscript"/>
      <sz val="10"/>
      <name val="Times New Roman"/>
      <family val="1"/>
    </font>
    <font>
      <i/>
      <vertAlign val="subscript"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/>
    </xf>
    <xf numFmtId="168" fontId="3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0" fillId="0" borderId="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167" fontId="0" fillId="2" borderId="4" xfId="0" applyNumberFormat="1" applyFill="1" applyBorder="1" applyAlignment="1">
      <alignment horizontal="center" vertical="center"/>
    </xf>
    <xf numFmtId="166" fontId="0" fillId="2" borderId="4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3" borderId="3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67" fontId="0" fillId="2" borderId="1" xfId="0" applyNumberFormat="1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topLeftCell="A55" zoomScale="110" zoomScaleNormal="110" workbookViewId="0">
      <selection activeCell="M71" sqref="M71"/>
    </sheetView>
  </sheetViews>
  <sheetFormatPr defaultRowHeight="12.75" x14ac:dyDescent="0.2"/>
  <cols>
    <col min="1" max="1" width="20" style="1" customWidth="1"/>
    <col min="2" max="2" width="9.83203125" customWidth="1"/>
    <col min="3" max="3" width="9.83203125" style="1" customWidth="1"/>
    <col min="4" max="6" width="9.83203125" customWidth="1"/>
    <col min="7" max="8" width="10.83203125" customWidth="1"/>
    <col min="9" max="9" width="10.83203125" style="1" customWidth="1"/>
    <col min="10" max="11" width="11.83203125" style="1" bestFit="1" customWidth="1"/>
    <col min="12" max="13" width="9.83203125" style="1" bestFit="1" customWidth="1"/>
    <col min="14" max="14" width="7" style="1" bestFit="1" customWidth="1"/>
    <col min="15" max="16" width="9.83203125" style="1" bestFit="1" customWidth="1"/>
    <col min="17" max="17" width="9.83203125" bestFit="1" customWidth="1"/>
    <col min="18" max="18" width="11.33203125" bestFit="1" customWidth="1"/>
  </cols>
  <sheetData>
    <row r="1" spans="1:19" ht="13.5" thickBot="1" x14ac:dyDescent="0.25">
      <c r="A1" s="2" t="s">
        <v>38</v>
      </c>
    </row>
    <row r="2" spans="1:19" ht="15" thickBot="1" x14ac:dyDescent="0.25">
      <c r="A2" s="8" t="s">
        <v>0</v>
      </c>
      <c r="B2" s="9" t="s">
        <v>55</v>
      </c>
      <c r="C2" s="9" t="s">
        <v>80</v>
      </c>
      <c r="D2" s="10" t="s">
        <v>1</v>
      </c>
      <c r="E2" s="10" t="s">
        <v>2</v>
      </c>
      <c r="F2" s="10" t="s">
        <v>3</v>
      </c>
      <c r="G2" s="10" t="s">
        <v>81</v>
      </c>
      <c r="H2" s="10" t="s">
        <v>83</v>
      </c>
      <c r="I2" s="11" t="s">
        <v>84</v>
      </c>
      <c r="J2" s="12"/>
      <c r="K2" s="8" t="s">
        <v>4</v>
      </c>
      <c r="L2" s="10" t="s">
        <v>1</v>
      </c>
      <c r="M2" s="10" t="s">
        <v>2</v>
      </c>
      <c r="N2" s="10" t="s">
        <v>3</v>
      </c>
      <c r="O2" s="10" t="s">
        <v>81</v>
      </c>
      <c r="P2" s="10" t="s">
        <v>83</v>
      </c>
      <c r="Q2" s="11" t="s">
        <v>84</v>
      </c>
      <c r="R2" s="13" t="s">
        <v>82</v>
      </c>
      <c r="S2" s="14"/>
    </row>
    <row r="3" spans="1:19" ht="12" customHeight="1" x14ac:dyDescent="0.2">
      <c r="A3" s="15" t="s">
        <v>28</v>
      </c>
      <c r="B3" s="16" t="s">
        <v>56</v>
      </c>
      <c r="C3" s="16">
        <v>628</v>
      </c>
      <c r="D3" s="17">
        <v>65.900000000000006</v>
      </c>
      <c r="E3" s="17">
        <v>-82.7</v>
      </c>
      <c r="F3" s="18">
        <v>0.92900000000000005</v>
      </c>
      <c r="G3" s="19">
        <f>F3*COS(D3*PI()/180)*COS(E3*PI()/180)*PI()/180</f>
        <v>8.4125849545776878E-4</v>
      </c>
      <c r="H3" s="19">
        <f>F3*COS(D3*PI()/180)*SIN(E3*PI()/180)*PI()/180</f>
        <v>-6.5670499095791578E-3</v>
      </c>
      <c r="I3" s="19">
        <f>F3*SIN(D3*PI()/180)*PI()/180</f>
        <v>1.4800792621311105E-2</v>
      </c>
      <c r="J3" s="20"/>
      <c r="K3" s="21" t="s">
        <v>39</v>
      </c>
      <c r="L3" s="22">
        <f t="shared" ref="L3:L19" si="0">ASIN(180*Q3/(N3*PI()))*180/PI()</f>
        <v>-79.303871962107692</v>
      </c>
      <c r="M3" s="22">
        <f>ATAN2(O3,P3)*180/PI()+360</f>
        <v>210.33279231260187</v>
      </c>
      <c r="N3" s="23">
        <f t="shared" ref="N3:N19" si="1">SQRT(O3^2+P3^2+Q3^2)*180/PI()</f>
        <v>0.23787953771100143</v>
      </c>
      <c r="O3" s="24">
        <f>G15-G16</f>
        <v>-6.650853526937602E-4</v>
      </c>
      <c r="P3" s="24">
        <f t="shared" ref="P3:Q3" si="2">H15-H16</f>
        <v>-3.891553025486905E-4</v>
      </c>
      <c r="Q3" s="24">
        <f t="shared" si="2"/>
        <v>-4.0796453758793066E-3</v>
      </c>
      <c r="R3" s="22">
        <f>-3.2*N3</f>
        <v>-0.76121452067520456</v>
      </c>
      <c r="S3" s="14"/>
    </row>
    <row r="4" spans="1:19" ht="12" customHeight="1" x14ac:dyDescent="0.2">
      <c r="A4" s="25" t="s">
        <v>5</v>
      </c>
      <c r="B4" s="26" t="s">
        <v>57</v>
      </c>
      <c r="C4" s="26">
        <v>802</v>
      </c>
      <c r="D4" s="27">
        <v>65.900000000000006</v>
      </c>
      <c r="E4" s="27">
        <v>-78.5</v>
      </c>
      <c r="F4" s="28">
        <v>0.88700000000000001</v>
      </c>
      <c r="G4" s="29">
        <f t="shared" ref="G4:G26" si="3">F4*COS(D4*PI()/180)*COS(E4*PI()/180)*PI()/180</f>
        <v>1.2602829913325524E-3</v>
      </c>
      <c r="H4" s="29">
        <f t="shared" ref="H4:H26" si="4">F4*COS(D4*PI()/180)*SIN(E4*PI()/180)*PI()/180</f>
        <v>-6.1944888059876375E-3</v>
      </c>
      <c r="I4" s="29">
        <f t="shared" ref="I4:I26" si="5">F4*SIN(D4*PI()/180)*PI()/180</f>
        <v>1.4131650220778202E-2</v>
      </c>
      <c r="J4" s="20"/>
      <c r="K4" s="21" t="s">
        <v>40</v>
      </c>
      <c r="L4" s="22">
        <f t="shared" si="0"/>
        <v>-61.006295179689523</v>
      </c>
      <c r="M4" s="22">
        <f t="shared" ref="M4:M10" si="6">ATAN2(O4,P4)*180/PI()</f>
        <v>140.90542058825534</v>
      </c>
      <c r="N4" s="23">
        <f t="shared" si="1"/>
        <v>0.29446145075902641</v>
      </c>
      <c r="O4" s="24">
        <f>G20-G16</f>
        <v>-1.9333568879780637E-3</v>
      </c>
      <c r="P4" s="24">
        <f t="shared" ref="P4:Q4" si="7">H20-H16</f>
        <v>1.5708928352932226E-3</v>
      </c>
      <c r="Q4" s="24">
        <f t="shared" si="7"/>
        <v>-4.495225887221321E-3</v>
      </c>
      <c r="R4" s="22">
        <f t="shared" ref="R4:R19" si="8">-3.2*N4</f>
        <v>-0.94227664242888454</v>
      </c>
      <c r="S4" s="14"/>
    </row>
    <row r="5" spans="1:19" x14ac:dyDescent="0.2">
      <c r="A5" s="25" t="s">
        <v>7</v>
      </c>
      <c r="B5" s="26" t="s">
        <v>58</v>
      </c>
      <c r="C5" s="26">
        <v>503</v>
      </c>
      <c r="D5" s="27">
        <v>60</v>
      </c>
      <c r="E5" s="27">
        <v>-33.200000000000003</v>
      </c>
      <c r="F5" s="28">
        <v>1.159</v>
      </c>
      <c r="G5" s="29">
        <f t="shared" si="3"/>
        <v>8.4631874070017713E-3</v>
      </c>
      <c r="H5" s="29">
        <f t="shared" si="4"/>
        <v>-5.5381546548551796E-3</v>
      </c>
      <c r="I5" s="29">
        <f t="shared" si="5"/>
        <v>1.7518278859562152E-2</v>
      </c>
      <c r="J5" s="20"/>
      <c r="K5" s="30" t="s">
        <v>6</v>
      </c>
      <c r="L5" s="22">
        <f t="shared" si="0"/>
        <v>61.796375604003899</v>
      </c>
      <c r="M5" s="22">
        <f t="shared" si="6"/>
        <v>139.46111978128923</v>
      </c>
      <c r="N5" s="23">
        <f t="shared" si="1"/>
        <v>0.21067757026307579</v>
      </c>
      <c r="O5" s="24">
        <f>G10-G15</f>
        <v>-1.3206538747704431E-3</v>
      </c>
      <c r="P5" s="24">
        <f t="shared" ref="P5:Q5" si="9">H10-H15</f>
        <v>1.1294957669698855E-3</v>
      </c>
      <c r="Q5" s="24">
        <f t="shared" si="9"/>
        <v>3.2404580840611954E-3</v>
      </c>
      <c r="R5" s="22">
        <f t="shared" si="8"/>
        <v>-0.67416822484184258</v>
      </c>
      <c r="S5" s="14"/>
    </row>
    <row r="6" spans="1:19" x14ac:dyDescent="0.2">
      <c r="A6" s="25" t="s">
        <v>8</v>
      </c>
      <c r="B6" s="26" t="s">
        <v>59</v>
      </c>
      <c r="C6" s="26">
        <v>801</v>
      </c>
      <c r="D6" s="27">
        <v>60.1</v>
      </c>
      <c r="E6" s="27">
        <v>6.3</v>
      </c>
      <c r="F6" s="28">
        <v>1.079</v>
      </c>
      <c r="G6" s="29">
        <f t="shared" si="3"/>
        <v>9.3308803072192237E-3</v>
      </c>
      <c r="H6" s="29">
        <f t="shared" si="4"/>
        <v>1.0301387763433866E-3</v>
      </c>
      <c r="I6" s="29">
        <f t="shared" si="5"/>
        <v>1.6325488544718027E-2</v>
      </c>
      <c r="J6" s="20"/>
      <c r="K6" s="21" t="s">
        <v>41</v>
      </c>
      <c r="L6" s="22">
        <f t="shared" si="0"/>
        <v>22.720765030661745</v>
      </c>
      <c r="M6" s="22">
        <f t="shared" si="6"/>
        <v>31.188213849270713</v>
      </c>
      <c r="N6" s="23">
        <f t="shared" si="1"/>
        <v>0.41198011562066067</v>
      </c>
      <c r="O6" s="24">
        <f>G11-G22</f>
        <v>5.6738421257039942E-3</v>
      </c>
      <c r="P6" s="24">
        <f t="shared" ref="P6:Q6" si="10">H11-H22</f>
        <v>3.4346058967403776E-3</v>
      </c>
      <c r="Q6" s="24">
        <f t="shared" si="10"/>
        <v>2.7772263533312695E-3</v>
      </c>
      <c r="R6" s="22">
        <f t="shared" si="8"/>
        <v>-1.3183363699861141</v>
      </c>
      <c r="S6" s="14"/>
    </row>
    <row r="7" spans="1:19" x14ac:dyDescent="0.2">
      <c r="A7" s="25" t="s">
        <v>9</v>
      </c>
      <c r="B7" s="26" t="s">
        <v>60</v>
      </c>
      <c r="C7" s="26">
        <v>960</v>
      </c>
      <c r="D7" s="27">
        <v>55.8</v>
      </c>
      <c r="E7" s="27">
        <v>-77.5</v>
      </c>
      <c r="F7" s="28">
        <v>0.90500000000000003</v>
      </c>
      <c r="G7" s="29">
        <f t="shared" si="3"/>
        <v>1.9216019898007262E-3</v>
      </c>
      <c r="H7" s="29">
        <f t="shared" si="4"/>
        <v>-8.667786436048066E-3</v>
      </c>
      <c r="I7" s="29">
        <f t="shared" si="5"/>
        <v>1.3063927676340837E-2</v>
      </c>
      <c r="J7" s="20"/>
      <c r="K7" s="30" t="s">
        <v>42</v>
      </c>
      <c r="L7" s="22">
        <f t="shared" si="0"/>
        <v>12.979525348001847</v>
      </c>
      <c r="M7" s="22">
        <f t="shared" si="6"/>
        <v>-60.751390068872226</v>
      </c>
      <c r="N7" s="23">
        <f t="shared" si="1"/>
        <v>0.14679827589741146</v>
      </c>
      <c r="O7" s="24">
        <f>G22-G4</f>
        <v>1.2198644744686384E-3</v>
      </c>
      <c r="P7" s="24">
        <f t="shared" ref="P7:Q7" si="11">H22-H4</f>
        <v>-2.1783487182402434E-3</v>
      </c>
      <c r="Q7" s="24">
        <f t="shared" si="11"/>
        <v>5.7545793493739977E-4</v>
      </c>
      <c r="R7" s="22">
        <f t="shared" si="8"/>
        <v>-0.46975448287171667</v>
      </c>
      <c r="S7" s="14"/>
    </row>
    <row r="8" spans="1:19" x14ac:dyDescent="0.2">
      <c r="A8" s="25" t="s">
        <v>11</v>
      </c>
      <c r="B8" s="26" t="s">
        <v>61</v>
      </c>
      <c r="C8" s="26">
        <v>909</v>
      </c>
      <c r="D8" s="27">
        <v>42.2</v>
      </c>
      <c r="E8" s="27">
        <v>-112.8</v>
      </c>
      <c r="F8" s="28">
        <v>1.6759999999999999</v>
      </c>
      <c r="G8" s="29">
        <f t="shared" si="3"/>
        <v>-8.3973880992109021E-3</v>
      </c>
      <c r="H8" s="29">
        <f t="shared" si="4"/>
        <v>-1.9976596887689699E-2</v>
      </c>
      <c r="I8" s="29">
        <f t="shared" si="5"/>
        <v>1.9648981430617891E-2</v>
      </c>
      <c r="J8" s="20"/>
      <c r="K8" s="30" t="s">
        <v>43</v>
      </c>
      <c r="L8" s="22">
        <f t="shared" si="0"/>
        <v>4.0752371667101714</v>
      </c>
      <c r="M8" s="22">
        <f t="shared" si="6"/>
        <v>143.02325552502984</v>
      </c>
      <c r="N8" s="23">
        <f t="shared" si="1"/>
        <v>0.15147687920820793</v>
      </c>
      <c r="O8" s="24">
        <f>G4-G16</f>
        <v>-2.1067143041763178E-3</v>
      </c>
      <c r="P8" s="24">
        <f t="shared" ref="P8:Q8" si="12">H4-H16</f>
        <v>1.5861828669241811E-3</v>
      </c>
      <c r="Q8" s="24">
        <f t="shared" si="12"/>
        <v>1.8788310627794284E-4</v>
      </c>
      <c r="R8" s="22">
        <f t="shared" si="8"/>
        <v>-0.48472601346626543</v>
      </c>
      <c r="S8" s="14"/>
    </row>
    <row r="9" spans="1:19" x14ac:dyDescent="0.2">
      <c r="A9" s="25" t="s">
        <v>29</v>
      </c>
      <c r="B9" s="26" t="s">
        <v>62</v>
      </c>
      <c r="C9" s="26">
        <v>880</v>
      </c>
      <c r="D9" s="27">
        <v>62.3</v>
      </c>
      <c r="E9" s="27">
        <v>-10.1</v>
      </c>
      <c r="F9" s="28">
        <v>1.139</v>
      </c>
      <c r="G9" s="29">
        <f t="shared" si="3"/>
        <v>9.0975325629129734E-3</v>
      </c>
      <c r="H9" s="29">
        <f t="shared" si="4"/>
        <v>-1.6205173670589047E-3</v>
      </c>
      <c r="I9" s="29">
        <f t="shared" si="5"/>
        <v>1.7601005664021337E-2</v>
      </c>
      <c r="J9" s="20"/>
      <c r="K9" s="30" t="s">
        <v>10</v>
      </c>
      <c r="L9" s="22">
        <f t="shared" si="0"/>
        <v>11.449532815588714</v>
      </c>
      <c r="M9" s="22">
        <f t="shared" si="6"/>
        <v>41.834230269503614</v>
      </c>
      <c r="N9" s="23">
        <f t="shared" si="1"/>
        <v>0.63322260569432354</v>
      </c>
      <c r="O9" s="24">
        <f>G6-G4</f>
        <v>8.0705973158866715E-3</v>
      </c>
      <c r="P9" s="24">
        <f t="shared" ref="P9:Q9" si="13">H6-H4</f>
        <v>7.2246275823310245E-3</v>
      </c>
      <c r="Q9" s="24">
        <f t="shared" si="13"/>
        <v>2.1938383239398247E-3</v>
      </c>
      <c r="R9" s="22">
        <f t="shared" si="8"/>
        <v>-2.0263123382218353</v>
      </c>
      <c r="S9" s="14"/>
    </row>
    <row r="10" spans="1:19" x14ac:dyDescent="0.2">
      <c r="A10" s="25" t="s">
        <v>12</v>
      </c>
      <c r="B10" s="26" t="s">
        <v>63</v>
      </c>
      <c r="C10" s="26">
        <v>301</v>
      </c>
      <c r="D10" s="27">
        <v>61.3</v>
      </c>
      <c r="E10" s="27">
        <v>-78.900000000000006</v>
      </c>
      <c r="F10" s="28">
        <v>0.85599999999999998</v>
      </c>
      <c r="G10" s="29">
        <f t="shared" si="3"/>
        <v>1.3812580680446671E-3</v>
      </c>
      <c r="H10" s="29">
        <f t="shared" si="4"/>
        <v>-7.0403312084906236E-3</v>
      </c>
      <c r="I10" s="29">
        <f t="shared" si="5"/>
        <v>1.3104579822682148E-2</v>
      </c>
      <c r="J10" s="20"/>
      <c r="K10" s="30" t="s">
        <v>13</v>
      </c>
      <c r="L10" s="22">
        <f t="shared" si="0"/>
        <v>-65.900000000000034</v>
      </c>
      <c r="M10" s="22">
        <f t="shared" si="6"/>
        <v>101.50000000000001</v>
      </c>
      <c r="N10" s="23">
        <f t="shared" si="1"/>
        <v>0.88699999999999979</v>
      </c>
      <c r="O10" s="24">
        <f>-G4</f>
        <v>-1.2602829913325524E-3</v>
      </c>
      <c r="P10" s="24">
        <f t="shared" ref="P10:Q10" si="14">-H4</f>
        <v>6.1944888059876375E-3</v>
      </c>
      <c r="Q10" s="24">
        <f t="shared" si="14"/>
        <v>-1.4131650220778202E-2</v>
      </c>
      <c r="R10" s="22">
        <f t="shared" si="8"/>
        <v>-2.8383999999999996</v>
      </c>
      <c r="S10" s="14"/>
    </row>
    <row r="11" spans="1:19" x14ac:dyDescent="0.2">
      <c r="A11" s="25" t="s">
        <v>14</v>
      </c>
      <c r="B11" s="26" t="s">
        <v>64</v>
      </c>
      <c r="C11" s="26">
        <v>501</v>
      </c>
      <c r="D11" s="27">
        <v>61.4</v>
      </c>
      <c r="E11" s="27">
        <v>-31.2</v>
      </c>
      <c r="F11" s="28">
        <v>1.141</v>
      </c>
      <c r="G11" s="29">
        <f t="shared" si="3"/>
        <v>8.1539895915051855E-3</v>
      </c>
      <c r="H11" s="29">
        <f t="shared" si="4"/>
        <v>-4.9382316274875033E-3</v>
      </c>
      <c r="I11" s="29">
        <f t="shared" si="5"/>
        <v>1.7484334509046871E-2</v>
      </c>
      <c r="J11" s="20"/>
      <c r="K11" s="30" t="s">
        <v>15</v>
      </c>
      <c r="L11" s="22">
        <f t="shared" si="0"/>
        <v>55.899999999999984</v>
      </c>
      <c r="M11" s="22">
        <f>ATAN2(O11,P11)*180/PI()+360</f>
        <v>272.2</v>
      </c>
      <c r="N11" s="23">
        <f t="shared" si="1"/>
        <v>1.3110000000000002</v>
      </c>
      <c r="O11" s="24">
        <f>G17</f>
        <v>4.9244381465406064E-4</v>
      </c>
      <c r="P11" s="24">
        <f t="shared" ref="P11:Q11" si="15">H17</f>
        <v>-1.2818674837047796E-2</v>
      </c>
      <c r="Q11" s="24">
        <f t="shared" si="15"/>
        <v>1.8947069189314696E-2</v>
      </c>
      <c r="R11" s="22">
        <f t="shared" si="8"/>
        <v>-4.1952000000000007</v>
      </c>
      <c r="S11" s="14"/>
    </row>
    <row r="12" spans="1:19" x14ac:dyDescent="0.2">
      <c r="A12" s="25" t="s">
        <v>16</v>
      </c>
      <c r="B12" s="26" t="s">
        <v>65</v>
      </c>
      <c r="C12" s="26">
        <v>910</v>
      </c>
      <c r="D12" s="27">
        <v>-0.6</v>
      </c>
      <c r="E12" s="27">
        <v>37.799999999999997</v>
      </c>
      <c r="F12" s="28">
        <v>0.625</v>
      </c>
      <c r="G12" s="29">
        <f t="shared" si="3"/>
        <v>8.6187815052613543E-3</v>
      </c>
      <c r="H12" s="29">
        <f t="shared" si="4"/>
        <v>6.685412223844573E-3</v>
      </c>
      <c r="I12" s="29">
        <f t="shared" si="5"/>
        <v>-1.1422944461658355E-4</v>
      </c>
      <c r="J12" s="20"/>
      <c r="K12" s="30" t="s">
        <v>17</v>
      </c>
      <c r="L12" s="22">
        <f t="shared" si="0"/>
        <v>-0.59999999999999987</v>
      </c>
      <c r="M12" s="22">
        <f>ATAN2(O12,P12)*180/PI()</f>
        <v>37.79999999999999</v>
      </c>
      <c r="N12" s="23">
        <f t="shared" si="1"/>
        <v>0.625</v>
      </c>
      <c r="O12" s="24">
        <f>G12</f>
        <v>8.6187815052613543E-3</v>
      </c>
      <c r="P12" s="24">
        <f t="shared" ref="P12:Q12" si="16">H12</f>
        <v>6.685412223844573E-3</v>
      </c>
      <c r="Q12" s="24">
        <f t="shared" si="16"/>
        <v>-1.1422944461658355E-4</v>
      </c>
      <c r="R12" s="22">
        <f t="shared" si="8"/>
        <v>-2</v>
      </c>
      <c r="S12" s="14"/>
    </row>
    <row r="13" spans="1:19" x14ac:dyDescent="0.2">
      <c r="A13" s="25" t="s">
        <v>30</v>
      </c>
      <c r="B13" s="26" t="s">
        <v>66</v>
      </c>
      <c r="C13" s="26">
        <v>807</v>
      </c>
      <c r="D13" s="27">
        <v>60</v>
      </c>
      <c r="E13" s="27">
        <v>-66.900000000000006</v>
      </c>
      <c r="F13" s="28">
        <v>0.93200000000000005</v>
      </c>
      <c r="G13" s="29">
        <f t="shared" si="3"/>
        <v>3.1909696995310872E-3</v>
      </c>
      <c r="H13" s="29">
        <f t="shared" si="4"/>
        <v>-7.481123765042055E-3</v>
      </c>
      <c r="I13" s="29">
        <f t="shared" si="5"/>
        <v>1.4087175062219091E-2</v>
      </c>
      <c r="J13" s="20"/>
      <c r="K13" s="30" t="s">
        <v>19</v>
      </c>
      <c r="L13" s="22">
        <f t="shared" si="0"/>
        <v>42.20000000000001</v>
      </c>
      <c r="M13" s="22">
        <f>ATAN2(O13,P13)*180/PI()+360</f>
        <v>247.20000000000002</v>
      </c>
      <c r="N13" s="23">
        <f t="shared" si="1"/>
        <v>1.6759999999999997</v>
      </c>
      <c r="O13" s="24">
        <f>G8</f>
        <v>-8.3973880992109021E-3</v>
      </c>
      <c r="P13" s="24">
        <f t="shared" ref="P13:Q13" si="17">H8</f>
        <v>-1.9976596887689699E-2</v>
      </c>
      <c r="Q13" s="24">
        <f t="shared" si="17"/>
        <v>1.9648981430617891E-2</v>
      </c>
      <c r="R13" s="22">
        <f t="shared" si="8"/>
        <v>-5.3631999999999991</v>
      </c>
      <c r="S13" s="14"/>
    </row>
    <row r="14" spans="1:19" x14ac:dyDescent="0.2">
      <c r="A14" s="25" t="s">
        <v>31</v>
      </c>
      <c r="B14" s="26" t="s">
        <v>67</v>
      </c>
      <c r="C14" s="26">
        <v>806</v>
      </c>
      <c r="D14" s="27">
        <v>59.2</v>
      </c>
      <c r="E14" s="27">
        <v>-8</v>
      </c>
      <c r="F14" s="28">
        <v>1.6859999999999999</v>
      </c>
      <c r="G14" s="29">
        <f t="shared" si="3"/>
        <v>1.4920866067703356E-2</v>
      </c>
      <c r="H14" s="29">
        <f t="shared" si="4"/>
        <v>-2.0969909716376184E-3</v>
      </c>
      <c r="I14" s="29">
        <f t="shared" si="5"/>
        <v>2.5275969688036647E-2</v>
      </c>
      <c r="J14" s="20"/>
      <c r="K14" s="30" t="s">
        <v>44</v>
      </c>
      <c r="L14" s="22">
        <f t="shared" si="0"/>
        <v>25.7</v>
      </c>
      <c r="M14" s="22">
        <f>ATAN2(O14,P14)*180/PI()+360</f>
        <v>255.20000000000002</v>
      </c>
      <c r="N14" s="23">
        <f t="shared" si="1"/>
        <v>4.9660000000000002</v>
      </c>
      <c r="O14" s="24">
        <f>G19</f>
        <v>-1.9950082340688843E-2</v>
      </c>
      <c r="P14" s="24">
        <f t="shared" ref="P14:Q14" si="18">H19</f>
        <v>-7.5508031009898835E-2</v>
      </c>
      <c r="Q14" s="24">
        <f t="shared" si="18"/>
        <v>3.7586555805040153E-2</v>
      </c>
      <c r="R14" s="22">
        <f t="shared" si="8"/>
        <v>-15.891200000000001</v>
      </c>
      <c r="S14" s="14"/>
    </row>
    <row r="15" spans="1:19" x14ac:dyDescent="0.2">
      <c r="A15" s="25" t="s">
        <v>20</v>
      </c>
      <c r="B15" s="26" t="s">
        <v>68</v>
      </c>
      <c r="C15" s="26">
        <v>101</v>
      </c>
      <c r="D15" s="27">
        <v>48.9</v>
      </c>
      <c r="E15" s="27">
        <v>-71.7</v>
      </c>
      <c r="F15" s="28">
        <v>0.75</v>
      </c>
      <c r="G15" s="29">
        <f t="shared" si="3"/>
        <v>2.7019119428151103E-3</v>
      </c>
      <c r="H15" s="29">
        <f t="shared" si="4"/>
        <v>-8.1698269754605091E-3</v>
      </c>
      <c r="I15" s="29">
        <f t="shared" si="5"/>
        <v>9.8641217386209526E-3</v>
      </c>
      <c r="J15" s="20"/>
      <c r="K15" s="30" t="s">
        <v>45</v>
      </c>
      <c r="L15" s="22">
        <f t="shared" si="0"/>
        <v>38.004298453616748</v>
      </c>
      <c r="M15" s="22">
        <f>ATAN2(O15,P15)*180/PI()</f>
        <v>16.696638810656662</v>
      </c>
      <c r="N15" s="23">
        <f t="shared" si="1"/>
        <v>1.0370328351074662</v>
      </c>
      <c r="O15" s="24">
        <f>G14-G4</f>
        <v>1.3660583076370804E-2</v>
      </c>
      <c r="P15" s="24">
        <f t="shared" ref="P15:Q15" si="19">H14-H4</f>
        <v>4.0974978343500191E-3</v>
      </c>
      <c r="Q15" s="24">
        <f t="shared" si="19"/>
        <v>1.1144319467258445E-2</v>
      </c>
      <c r="R15" s="22">
        <f t="shared" si="8"/>
        <v>-3.3185050723438922</v>
      </c>
      <c r="S15" s="14"/>
    </row>
    <row r="16" spans="1:19" x14ac:dyDescent="0.2">
      <c r="A16" s="25" t="s">
        <v>32</v>
      </c>
      <c r="B16" s="26" t="s">
        <v>69</v>
      </c>
      <c r="C16" s="26">
        <v>701</v>
      </c>
      <c r="D16" s="27">
        <v>58.7</v>
      </c>
      <c r="E16" s="27">
        <v>-66.599999999999994</v>
      </c>
      <c r="F16" s="28">
        <v>0.93500000000000005</v>
      </c>
      <c r="G16" s="29">
        <f t="shared" si="3"/>
        <v>3.3669972955088705E-3</v>
      </c>
      <c r="H16" s="29">
        <f t="shared" si="4"/>
        <v>-7.7806716729118186E-3</v>
      </c>
      <c r="I16" s="29">
        <f t="shared" si="5"/>
        <v>1.3943767114500259E-2</v>
      </c>
      <c r="J16" s="20"/>
      <c r="K16" s="30" t="s">
        <v>24</v>
      </c>
      <c r="L16" s="22">
        <f t="shared" si="0"/>
        <v>73.865561041505927</v>
      </c>
      <c r="M16" s="22">
        <f>ATAN2(O16,P16)*180/PI()+360</f>
        <v>212.54422661567023</v>
      </c>
      <c r="N16" s="23">
        <f t="shared" si="1"/>
        <v>0.19085262243641746</v>
      </c>
      <c r="O16" s="24">
        <f>G7-G15</f>
        <v>-7.8030995301438407E-4</v>
      </c>
      <c r="P16" s="24">
        <f t="shared" ref="P16:Q16" si="20">H7-H15</f>
        <v>-4.9795946058755688E-4</v>
      </c>
      <c r="Q16" s="24">
        <f t="shared" si="20"/>
        <v>3.1998059377198844E-3</v>
      </c>
      <c r="R16" s="22">
        <f t="shared" si="8"/>
        <v>-0.61072839179653593</v>
      </c>
      <c r="S16" s="14"/>
    </row>
    <row r="17" spans="1:19" x14ac:dyDescent="0.2">
      <c r="A17" s="25" t="s">
        <v>18</v>
      </c>
      <c r="B17" s="26" t="s">
        <v>70</v>
      </c>
      <c r="C17" s="26">
        <v>902</v>
      </c>
      <c r="D17" s="27">
        <v>55.9</v>
      </c>
      <c r="E17" s="27">
        <v>-87.8</v>
      </c>
      <c r="F17" s="28">
        <v>1.3109999999999999</v>
      </c>
      <c r="G17" s="29">
        <f t="shared" si="3"/>
        <v>4.9244381465406064E-4</v>
      </c>
      <c r="H17" s="29">
        <f t="shared" si="4"/>
        <v>-1.2818674837047796E-2</v>
      </c>
      <c r="I17" s="29">
        <f t="shared" si="5"/>
        <v>1.8947069189314696E-2</v>
      </c>
      <c r="J17" s="20"/>
      <c r="K17" s="30" t="s">
        <v>46</v>
      </c>
      <c r="L17" s="22">
        <f t="shared" si="0"/>
        <v>32.700498900594191</v>
      </c>
      <c r="M17" s="22">
        <f>ATAN2(O17,P17)*180/PI()</f>
        <v>23.751315866215599</v>
      </c>
      <c r="N17" s="23">
        <f t="shared" si="1"/>
        <v>0.37909362052165457</v>
      </c>
      <c r="O17" s="24">
        <f>G5-G16</f>
        <v>5.0961901114929004E-3</v>
      </c>
      <c r="P17" s="24">
        <f t="shared" ref="P17:Q17" si="21">H5-H16</f>
        <v>2.2425170180566389E-3</v>
      </c>
      <c r="Q17" s="24">
        <f t="shared" si="21"/>
        <v>3.5745117450618931E-3</v>
      </c>
      <c r="R17" s="22">
        <f t="shared" si="8"/>
        <v>-1.2130995856692948</v>
      </c>
      <c r="S17" s="14"/>
    </row>
    <row r="18" spans="1:19" x14ac:dyDescent="0.2">
      <c r="A18" s="25" t="s">
        <v>23</v>
      </c>
      <c r="B18" s="26" t="s">
        <v>71</v>
      </c>
      <c r="C18" s="26">
        <v>920</v>
      </c>
      <c r="D18" s="27">
        <v>-4.5999999999999996</v>
      </c>
      <c r="E18" s="27">
        <v>-41.9</v>
      </c>
      <c r="F18" s="28">
        <v>0.89</v>
      </c>
      <c r="G18" s="29">
        <f t="shared" si="3"/>
        <v>1.1524469878507934E-2</v>
      </c>
      <c r="H18" s="29">
        <f t="shared" si="4"/>
        <v>-1.0340315434288384E-2</v>
      </c>
      <c r="I18" s="29">
        <f t="shared" si="5"/>
        <v>-1.2457644046257705E-3</v>
      </c>
      <c r="J18" s="20"/>
      <c r="K18" s="30" t="s">
        <v>47</v>
      </c>
      <c r="L18" s="22">
        <f t="shared" si="0"/>
        <v>-4.5999999999999979</v>
      </c>
      <c r="M18" s="22">
        <f>ATAN2(O18,P18)*180/PI()+360</f>
        <v>318.10000000000002</v>
      </c>
      <c r="N18" s="23">
        <f t="shared" si="1"/>
        <v>0.89</v>
      </c>
      <c r="O18" s="24">
        <f>G18</f>
        <v>1.1524469878507934E-2</v>
      </c>
      <c r="P18" s="24">
        <f t="shared" ref="P18:Q18" si="22">H18</f>
        <v>-1.0340315434288384E-2</v>
      </c>
      <c r="Q18" s="24">
        <f t="shared" si="22"/>
        <v>-1.2457644046257705E-3</v>
      </c>
      <c r="R18" s="22">
        <f t="shared" si="8"/>
        <v>-2.8480000000000003</v>
      </c>
      <c r="S18" s="14"/>
    </row>
    <row r="19" spans="1:19" x14ac:dyDescent="0.2">
      <c r="A19" s="25" t="s">
        <v>33</v>
      </c>
      <c r="B19" s="26" t="s">
        <v>72</v>
      </c>
      <c r="C19" s="26">
        <v>916</v>
      </c>
      <c r="D19" s="27">
        <v>25.7</v>
      </c>
      <c r="E19" s="27">
        <v>-104.8</v>
      </c>
      <c r="F19" s="28">
        <v>4.9660000000000002</v>
      </c>
      <c r="G19" s="29">
        <f t="shared" si="3"/>
        <v>-1.9950082340688843E-2</v>
      </c>
      <c r="H19" s="29">
        <f t="shared" si="4"/>
        <v>-7.5508031009898835E-2</v>
      </c>
      <c r="I19" s="29">
        <f t="shared" si="5"/>
        <v>3.7586555805040153E-2</v>
      </c>
      <c r="J19" s="20"/>
      <c r="K19" s="30" t="s">
        <v>22</v>
      </c>
      <c r="L19" s="22">
        <f t="shared" si="0"/>
        <v>68.829370938185605</v>
      </c>
      <c r="M19" s="22">
        <f>ATAN2(O19,P19)*180/PI()+360</f>
        <v>272.28513137996947</v>
      </c>
      <c r="N19" s="23">
        <f t="shared" si="1"/>
        <v>0.10457196643049672</v>
      </c>
      <c r="O19" s="24">
        <f>G21-G20</f>
        <v>2.6281464804937989E-5</v>
      </c>
      <c r="P19" s="24">
        <f t="shared" ref="P19:Q19" si="23">H21-H20</f>
        <v>-6.586135604583045E-4</v>
      </c>
      <c r="Q19" s="24">
        <f t="shared" si="23"/>
        <v>1.7019456996060795E-3</v>
      </c>
      <c r="R19" s="22">
        <f t="shared" si="8"/>
        <v>-0.33463029257758953</v>
      </c>
      <c r="S19" s="14"/>
    </row>
    <row r="20" spans="1:19" x14ac:dyDescent="0.2">
      <c r="A20" s="25" t="s">
        <v>26</v>
      </c>
      <c r="B20" s="26" t="s">
        <v>73</v>
      </c>
      <c r="C20" s="26">
        <v>201</v>
      </c>
      <c r="D20" s="27">
        <v>56</v>
      </c>
      <c r="E20" s="27">
        <v>-77</v>
      </c>
      <c r="F20" s="28">
        <v>0.65300000000000002</v>
      </c>
      <c r="G20" s="29">
        <f t="shared" si="3"/>
        <v>1.4336404075308068E-3</v>
      </c>
      <c r="H20" s="29">
        <f t="shared" si="4"/>
        <v>-6.209778837618596E-3</v>
      </c>
      <c r="I20" s="29">
        <f t="shared" si="5"/>
        <v>9.4485412272789383E-3</v>
      </c>
      <c r="J20" s="14"/>
      <c r="K20" s="30" t="s">
        <v>48</v>
      </c>
      <c r="L20" s="22">
        <f t="shared" ref="L20" si="24">ASIN(180*Q20/(N20*PI()))*180/PI()</f>
        <v>-32.840826156186623</v>
      </c>
      <c r="M20" s="22">
        <f>ATAN2(O20,P20)*180/PI()+360</f>
        <v>329.4757525839068</v>
      </c>
      <c r="N20" s="23">
        <f t="shared" ref="N20" si="25">SQRT(O20^2+P20^2+Q20^2)*180/PI()</f>
        <v>1.354537792534136</v>
      </c>
      <c r="O20" s="24">
        <f>G25-G21</f>
        <v>1.7110122233231953E-2</v>
      </c>
      <c r="P20" s="24">
        <f t="shared" ref="P20:Q20" si="26">H25-H21</f>
        <v>-1.008838804487632E-2</v>
      </c>
      <c r="Q20" s="24">
        <f t="shared" si="26"/>
        <v>-1.282075850693655E-2</v>
      </c>
      <c r="R20" s="22">
        <f t="shared" ref="R20" si="27">-3.2*N20</f>
        <v>-4.3345209361092349</v>
      </c>
      <c r="S20" s="14"/>
    </row>
    <row r="21" spans="1:19" x14ac:dyDescent="0.2">
      <c r="A21" s="25" t="s">
        <v>25</v>
      </c>
      <c r="B21" s="26" t="s">
        <v>74</v>
      </c>
      <c r="C21" s="26">
        <v>950</v>
      </c>
      <c r="D21" s="27">
        <v>57.8</v>
      </c>
      <c r="E21" s="27">
        <v>-78</v>
      </c>
      <c r="F21" s="28">
        <v>0.755</v>
      </c>
      <c r="G21" s="29">
        <f t="shared" si="3"/>
        <v>1.4599218723357447E-3</v>
      </c>
      <c r="H21" s="29">
        <f t="shared" si="4"/>
        <v>-6.8683923980769005E-3</v>
      </c>
      <c r="I21" s="29">
        <f t="shared" si="5"/>
        <v>1.1150486926885018E-2</v>
      </c>
      <c r="J21" s="14"/>
      <c r="K21" s="30" t="s">
        <v>49</v>
      </c>
      <c r="L21" s="22">
        <f t="shared" ref="L21" si="28">ASIN(180*Q21/(N21*PI()))*180/PI()</f>
        <v>-1.0981850816832499</v>
      </c>
      <c r="M21" s="22">
        <f>ATAN2(O21,P21)*180/PI()+360</f>
        <v>326.31999078598795</v>
      </c>
      <c r="N21" s="23">
        <f t="shared" ref="N21" si="29">SQRT(O21^2+P21^2+Q21^2)*180/PI()</f>
        <v>0.13295780040965305</v>
      </c>
      <c r="O21" s="24">
        <f>G13-G4</f>
        <v>1.9306867081985348E-3</v>
      </c>
      <c r="P21" s="24">
        <f t="shared" ref="P21:Q21" si="30">H13-H4</f>
        <v>-1.2866349590544175E-3</v>
      </c>
      <c r="Q21" s="24">
        <f t="shared" si="30"/>
        <v>-4.4475158559110703E-5</v>
      </c>
      <c r="R21" s="22">
        <f t="shared" ref="R21" si="31">-3.2*N21</f>
        <v>-0.42546496131088979</v>
      </c>
      <c r="S21" s="14"/>
    </row>
    <row r="22" spans="1:19" x14ac:dyDescent="0.2">
      <c r="A22" s="25" t="s">
        <v>34</v>
      </c>
      <c r="B22" s="26" t="s">
        <v>75</v>
      </c>
      <c r="C22" s="26">
        <v>709</v>
      </c>
      <c r="D22" s="27">
        <v>59.3</v>
      </c>
      <c r="E22" s="27">
        <v>-73.5</v>
      </c>
      <c r="F22" s="28">
        <v>0.98</v>
      </c>
      <c r="G22" s="29">
        <f t="shared" si="3"/>
        <v>2.4801474658011908E-3</v>
      </c>
      <c r="H22" s="29">
        <f t="shared" si="4"/>
        <v>-8.3728375242278809E-3</v>
      </c>
      <c r="I22" s="29">
        <f t="shared" si="5"/>
        <v>1.4707108155715602E-2</v>
      </c>
      <c r="J22" s="12"/>
      <c r="K22" s="30" t="s">
        <v>50</v>
      </c>
      <c r="L22" s="22">
        <f t="shared" ref="L22" si="32">ASIN(180*Q22/(N22*PI()))*180/PI()</f>
        <v>-62.257125606008465</v>
      </c>
      <c r="M22" s="22">
        <f>ATAN2(O22,P22)*180/PI()</f>
        <v>136.87252358956695</v>
      </c>
      <c r="N22" s="23">
        <f t="shared" ref="N22" si="33">SQRT(O22^2+P22^2+Q22^2)*180/PI()</f>
        <v>0.30904679982038563</v>
      </c>
      <c r="O22" s="24">
        <f>G23-G16</f>
        <v>-1.8325248163721033E-3</v>
      </c>
      <c r="P22" s="24">
        <f t="shared" ref="P22:Q22" si="34">H23-H16</f>
        <v>1.7164954797980652E-3</v>
      </c>
      <c r="Q22" s="24">
        <f t="shared" si="34"/>
        <v>-4.7738331374375716E-3</v>
      </c>
      <c r="R22" s="22">
        <f t="shared" ref="R22" si="35">-3.2*N22</f>
        <v>-0.98894975942523411</v>
      </c>
      <c r="S22" s="14"/>
    </row>
    <row r="23" spans="1:19" x14ac:dyDescent="0.2">
      <c r="A23" s="25" t="s">
        <v>35</v>
      </c>
      <c r="B23" s="26" t="s">
        <v>76</v>
      </c>
      <c r="C23" s="26">
        <v>970</v>
      </c>
      <c r="D23" s="27">
        <v>55.7</v>
      </c>
      <c r="E23" s="27">
        <v>-75.8</v>
      </c>
      <c r="F23" s="28">
        <v>0.63600000000000001</v>
      </c>
      <c r="G23" s="29">
        <f t="shared" si="3"/>
        <v>1.5344724791367672E-3</v>
      </c>
      <c r="H23" s="29">
        <f t="shared" si="4"/>
        <v>-6.0641761931137534E-3</v>
      </c>
      <c r="I23" s="29">
        <f t="shared" si="5"/>
        <v>9.1699339770626876E-3</v>
      </c>
      <c r="J23" s="20"/>
      <c r="K23" s="30" t="s">
        <v>51</v>
      </c>
      <c r="L23" s="22">
        <f t="shared" ref="L23" si="36">ASIN(180*Q23/(N23*PI()))*180/PI()</f>
        <v>17.01901222864268</v>
      </c>
      <c r="M23" s="22">
        <f>ATAN2(O23,P23)*180/PI()</f>
        <v>45.578243634913434</v>
      </c>
      <c r="N23" s="23">
        <f t="shared" ref="N23" si="37">SQRT(O23^2+P23^2+Q23^2)*180/PI()</f>
        <v>0.56649927004543232</v>
      </c>
      <c r="O23" s="24">
        <f>G9-G22</f>
        <v>6.6173850971117821E-3</v>
      </c>
      <c r="P23" s="24">
        <f t="shared" ref="P23:Q23" si="38">H9-H22</f>
        <v>6.7523201571689766E-3</v>
      </c>
      <c r="Q23" s="24">
        <f t="shared" si="38"/>
        <v>2.8938975083057355E-3</v>
      </c>
      <c r="R23" s="22">
        <f t="shared" ref="R23" si="39">-3.2*N23</f>
        <v>-1.8127976641453836</v>
      </c>
      <c r="S23" s="14"/>
    </row>
    <row r="24" spans="1:19" x14ac:dyDescent="0.2">
      <c r="A24" s="25" t="s">
        <v>27</v>
      </c>
      <c r="B24" s="26" t="s">
        <v>77</v>
      </c>
      <c r="C24" s="26">
        <v>590</v>
      </c>
      <c r="D24" s="27">
        <v>59.8</v>
      </c>
      <c r="E24" s="27">
        <v>-78</v>
      </c>
      <c r="F24" s="28">
        <v>0.97299999999999998</v>
      </c>
      <c r="G24" s="29">
        <f t="shared" si="3"/>
        <v>1.77604647040372E-3</v>
      </c>
      <c r="H24" s="29">
        <f t="shared" si="4"/>
        <v>-8.3556417004942707E-3</v>
      </c>
      <c r="I24" s="29">
        <f t="shared" si="5"/>
        <v>1.4677161030838985E-2</v>
      </c>
      <c r="J24" s="20"/>
      <c r="K24" s="30" t="s">
        <v>52</v>
      </c>
      <c r="L24" s="22">
        <f t="shared" ref="L24" si="40">ASIN(180*Q24/(N24*PI()))*180/PI()</f>
        <v>-7.7900887596772197</v>
      </c>
      <c r="M24" s="22">
        <f>ATAN2(O24,P24)*180/PI()+360</f>
        <v>231.16860008502312</v>
      </c>
      <c r="N24" s="23">
        <f t="shared" ref="N24" si="41">SQRT(O24^2+P24^2+Q24^2)*180/PI()</f>
        <v>0.69676326089747231</v>
      </c>
      <c r="O24" s="24">
        <f>G24-G6</f>
        <v>-7.5548338368155036E-3</v>
      </c>
      <c r="P24" s="24">
        <f t="shared" ref="P24:Q24" si="42">H24-H6</f>
        <v>-9.3857804768376577E-3</v>
      </c>
      <c r="Q24" s="24">
        <f t="shared" si="42"/>
        <v>-1.6483275138790415E-3</v>
      </c>
      <c r="R24" s="22">
        <f t="shared" ref="R24" si="43">-3.2*N24</f>
        <v>-2.2296424348719115</v>
      </c>
      <c r="S24" s="14"/>
    </row>
    <row r="25" spans="1:19" x14ac:dyDescent="0.2">
      <c r="A25" s="25" t="s">
        <v>36</v>
      </c>
      <c r="B25" s="26" t="s">
        <v>78</v>
      </c>
      <c r="C25" s="26">
        <v>952</v>
      </c>
      <c r="D25" s="27">
        <v>-3.8</v>
      </c>
      <c r="E25" s="27">
        <v>-42.4</v>
      </c>
      <c r="F25" s="28">
        <v>1.444</v>
      </c>
      <c r="G25" s="29">
        <f t="shared" si="3"/>
        <v>1.8570044105567698E-2</v>
      </c>
      <c r="H25" s="29">
        <f t="shared" si="4"/>
        <v>-1.695678044295322E-2</v>
      </c>
      <c r="I25" s="29">
        <f t="shared" si="5"/>
        <v>-1.6702715800515318E-3</v>
      </c>
      <c r="J25" s="20"/>
      <c r="K25" s="30" t="s">
        <v>53</v>
      </c>
      <c r="L25" s="22">
        <f t="shared" ref="L25:L26" si="44">ASIN(180*Q25/(N25*PI()))*180/PI()</f>
        <v>-7.6227323128307356</v>
      </c>
      <c r="M25" s="22">
        <f>ATAN2(O25,P25)*180/PI()+360</f>
        <v>221.82470971691859</v>
      </c>
      <c r="N25" s="23">
        <f t="shared" ref="N25:N26" si="45">SQRT(O25^2+P25^2+Q25^2)*180/PI()</f>
        <v>0.65856670249393368</v>
      </c>
      <c r="O25" s="24">
        <f>G3-G6</f>
        <v>-8.4896218117614542E-3</v>
      </c>
      <c r="P25" s="24">
        <f t="shared" ref="P25:Q25" si="46">H3-H6</f>
        <v>-7.597188685922544E-3</v>
      </c>
      <c r="Q25" s="24">
        <f t="shared" si="46"/>
        <v>-1.5246959234069216E-3</v>
      </c>
      <c r="R25" s="22">
        <f t="shared" ref="R25:R26" si="47">-3.2*N25</f>
        <v>-2.1074134479805879</v>
      </c>
      <c r="S25" s="14"/>
    </row>
    <row r="26" spans="1:19" x14ac:dyDescent="0.2">
      <c r="A26" s="25" t="s">
        <v>37</v>
      </c>
      <c r="B26" s="26" t="s">
        <v>79</v>
      </c>
      <c r="C26" s="26">
        <v>629</v>
      </c>
      <c r="D26" s="27">
        <v>65.5</v>
      </c>
      <c r="E26" s="27">
        <v>-82.4</v>
      </c>
      <c r="F26" s="28">
        <v>0.96799999999999997</v>
      </c>
      <c r="G26" s="29">
        <f t="shared" si="3"/>
        <v>9.2660864702617948E-4</v>
      </c>
      <c r="H26" s="29">
        <f t="shared" si="4"/>
        <v>-6.9446087926503305E-3</v>
      </c>
      <c r="I26" s="29">
        <f t="shared" si="5"/>
        <v>1.5373601994669979E-2</v>
      </c>
      <c r="J26" s="20"/>
      <c r="K26" s="30" t="s">
        <v>54</v>
      </c>
      <c r="L26" s="22">
        <f t="shared" si="44"/>
        <v>-4.6968996442611157</v>
      </c>
      <c r="M26" s="22">
        <f>ATAN2(O26,P26)*180/PI()+360</f>
        <v>223.49781734848614</v>
      </c>
      <c r="N26" s="23">
        <f t="shared" si="45"/>
        <v>0.66604826605457801</v>
      </c>
      <c r="O26" s="24">
        <f>G26-G6</f>
        <v>-8.4042716601930439E-3</v>
      </c>
      <c r="P26" s="24">
        <f t="shared" ref="P26:Q26" si="48">H26-H6</f>
        <v>-7.9747475689937175E-3</v>
      </c>
      <c r="Q26" s="24">
        <f t="shared" si="48"/>
        <v>-9.5188655004804779E-4</v>
      </c>
      <c r="R26" s="22">
        <f t="shared" si="47"/>
        <v>-2.1313544513746496</v>
      </c>
      <c r="S26" s="14"/>
    </row>
    <row r="27" spans="1:19" x14ac:dyDescent="0.2">
      <c r="A27" s="31"/>
      <c r="B27" s="14"/>
      <c r="C27" s="31"/>
      <c r="D27" s="14"/>
      <c r="E27" s="14"/>
      <c r="F27" s="14"/>
      <c r="G27" s="14"/>
      <c r="H27" s="20"/>
      <c r="I27" s="31"/>
      <c r="J27" s="31"/>
      <c r="K27" s="31"/>
      <c r="L27" s="31"/>
      <c r="M27" s="31"/>
      <c r="N27" s="31"/>
      <c r="O27" s="31"/>
      <c r="P27" s="31"/>
      <c r="Q27" s="14"/>
      <c r="R27" s="14"/>
      <c r="S27" s="14"/>
    </row>
    <row r="28" spans="1:19" ht="13.5" thickBot="1" x14ac:dyDescent="0.25">
      <c r="A28" s="31"/>
      <c r="B28" s="14"/>
      <c r="C28" s="31"/>
      <c r="D28" s="14"/>
      <c r="E28" s="14"/>
      <c r="F28" s="14"/>
      <c r="G28" s="14"/>
      <c r="H28" s="20"/>
      <c r="I28" s="31"/>
      <c r="J28" s="31"/>
      <c r="K28" s="31"/>
      <c r="L28" s="31"/>
      <c r="M28" s="31"/>
      <c r="N28" s="31"/>
      <c r="O28" s="31"/>
      <c r="P28" s="31"/>
      <c r="Q28" s="14"/>
      <c r="R28" s="14"/>
      <c r="S28" s="14"/>
    </row>
    <row r="29" spans="1:19" ht="15" thickBot="1" x14ac:dyDescent="0.25">
      <c r="A29" s="32" t="s">
        <v>0</v>
      </c>
      <c r="B29" s="33" t="s">
        <v>88</v>
      </c>
      <c r="C29" s="33" t="s">
        <v>89</v>
      </c>
      <c r="D29" s="33" t="s">
        <v>90</v>
      </c>
      <c r="E29" s="33" t="s">
        <v>91</v>
      </c>
      <c r="F29" s="33" t="s">
        <v>92</v>
      </c>
      <c r="G29" s="33" t="s">
        <v>93</v>
      </c>
      <c r="H29" s="33" t="s">
        <v>94</v>
      </c>
      <c r="I29" s="34" t="s">
        <v>85</v>
      </c>
      <c r="J29" s="31"/>
      <c r="K29" s="35" t="s">
        <v>95</v>
      </c>
      <c r="L29" s="35" t="s">
        <v>96</v>
      </c>
      <c r="M29" s="35" t="s">
        <v>97</v>
      </c>
      <c r="N29" s="31"/>
      <c r="O29" s="31"/>
      <c r="P29" s="31"/>
      <c r="Q29" s="14"/>
      <c r="R29" s="14"/>
      <c r="S29" s="14"/>
    </row>
    <row r="30" spans="1:19" x14ac:dyDescent="0.2">
      <c r="A30" s="15" t="s">
        <v>28</v>
      </c>
      <c r="B30" s="36">
        <v>0.130659</v>
      </c>
      <c r="C30" s="37">
        <v>0.108248</v>
      </c>
      <c r="D30" s="37">
        <v>8.9481000000000005E-2</v>
      </c>
      <c r="E30" s="37">
        <v>6.3589000000000007E-2</v>
      </c>
      <c r="F30" s="37">
        <v>2.8732000000000001E-2</v>
      </c>
      <c r="G30" s="37">
        <v>3.6319999999999998E-2</v>
      </c>
      <c r="H30" s="37">
        <v>-5.1295E-2</v>
      </c>
      <c r="I30" s="4">
        <f t="shared" ref="I30:I54" si="49">((C30+D30+E30)/2-B30)/B30</f>
        <v>0</v>
      </c>
      <c r="J30" s="31"/>
      <c r="K30" s="7">
        <f>C30*G3+F30*H3+G30*I3</f>
        <v>4.3994485962030349E-4</v>
      </c>
      <c r="L30" s="7">
        <f>F30*G3+D30*H3+H30*I3</f>
        <v>-1.322661811377713E-3</v>
      </c>
      <c r="M30" s="7">
        <f>G30*G3+H30*H3+E30*I3</f>
        <v>1.308578935663441E-3</v>
      </c>
      <c r="N30" s="31"/>
      <c r="O30" s="31"/>
      <c r="P30" s="31"/>
      <c r="Q30" s="14"/>
      <c r="R30" s="14"/>
      <c r="S30" s="14"/>
    </row>
    <row r="31" spans="1:19" x14ac:dyDescent="0.2">
      <c r="A31" s="25" t="s">
        <v>5</v>
      </c>
      <c r="B31" s="36">
        <v>1.4342900000000001</v>
      </c>
      <c r="C31" s="37">
        <v>1.3282620000000001</v>
      </c>
      <c r="D31" s="37">
        <v>1.176115</v>
      </c>
      <c r="E31" s="37">
        <v>0.36424699999999999</v>
      </c>
      <c r="F31" s="37">
        <v>-5.0791000000000003E-2</v>
      </c>
      <c r="G31" s="37">
        <v>5.2811999999999998E-2</v>
      </c>
      <c r="H31" s="37">
        <v>8.0667000000000003E-2</v>
      </c>
      <c r="I31" s="4">
        <f t="shared" si="49"/>
        <v>1.5338599585679637E-5</v>
      </c>
      <c r="J31" s="31"/>
      <c r="K31" s="7">
        <f t="shared" ref="K31:K44" si="50">C31*G4+F31*H4+G31*I4</f>
        <v>2.7349309990380155E-3</v>
      </c>
      <c r="L31" s="7">
        <f t="shared" ref="L31:L44" si="51">F31*G4+D31*H4+H31*I4</f>
        <v>-6.2094844071074072E-3</v>
      </c>
      <c r="M31" s="7">
        <f t="shared" ref="M31:M44" si="52">G31*G4+H31*H4+E31*I4</f>
        <v>4.7142784347934475E-3</v>
      </c>
      <c r="N31" s="31"/>
      <c r="O31" s="31"/>
      <c r="P31" s="31"/>
      <c r="Q31" s="14"/>
      <c r="R31" s="14"/>
      <c r="S31" s="14"/>
    </row>
    <row r="32" spans="1:19" x14ac:dyDescent="0.2">
      <c r="A32" s="25" t="s">
        <v>7</v>
      </c>
      <c r="B32" s="37">
        <v>0.120824</v>
      </c>
      <c r="C32" s="37">
        <v>7.4247999999999995E-2</v>
      </c>
      <c r="D32" s="37">
        <v>6.6809999999999994E-2</v>
      </c>
      <c r="E32" s="37">
        <v>0.100589</v>
      </c>
      <c r="F32" s="37">
        <v>-4.8781999999999999E-2</v>
      </c>
      <c r="G32" s="37">
        <v>-2.9552999999999999E-2</v>
      </c>
      <c r="H32" s="37">
        <v>-3.1040999999999999E-2</v>
      </c>
      <c r="I32" s="4">
        <f t="shared" si="49"/>
        <v>-4.1382506786772501E-6</v>
      </c>
      <c r="J32" s="31"/>
      <c r="K32" s="7">
        <f t="shared" si="50"/>
        <v>3.8081930383157255E-4</v>
      </c>
      <c r="L32" s="7">
        <f t="shared" si="51"/>
        <v>-1.3266402146589035E-3</v>
      </c>
      <c r="M32" s="7">
        <f t="shared" si="52"/>
        <v>1.6839434334067335E-3</v>
      </c>
      <c r="N32" s="31"/>
      <c r="O32" s="31"/>
      <c r="P32" s="31"/>
      <c r="Q32" s="14"/>
      <c r="R32" s="14"/>
      <c r="S32" s="14"/>
    </row>
    <row r="33" spans="1:19" x14ac:dyDescent="0.2">
      <c r="A33" s="25" t="s">
        <v>8</v>
      </c>
      <c r="B33" s="37">
        <v>0.93540299999999998</v>
      </c>
      <c r="C33" s="37">
        <v>0.60238400000000003</v>
      </c>
      <c r="D33" s="37">
        <v>0.56811500000000004</v>
      </c>
      <c r="E33" s="37">
        <v>0.70030400000000004</v>
      </c>
      <c r="F33" s="37">
        <v>0.23037299999999999</v>
      </c>
      <c r="G33" s="37">
        <v>-0.21840100000000001</v>
      </c>
      <c r="H33" s="37">
        <v>0.241845</v>
      </c>
      <c r="I33" s="4">
        <f t="shared" si="49"/>
        <v>-1.603586903171812E-6</v>
      </c>
      <c r="J33" s="31"/>
      <c r="K33" s="7">
        <f t="shared" si="50"/>
        <v>2.2925861396515387E-3</v>
      </c>
      <c r="L33" s="7">
        <f t="shared" si="51"/>
        <v>6.6830579570346686E-3</v>
      </c>
      <c r="M33" s="7">
        <f t="shared" si="52"/>
        <v>9.6440652522079943E-3</v>
      </c>
      <c r="N33" s="31"/>
      <c r="O33" s="31"/>
      <c r="P33" s="31"/>
      <c r="Q33" s="14"/>
      <c r="R33" s="14"/>
      <c r="S33" s="14"/>
    </row>
    <row r="34" spans="1:19" x14ac:dyDescent="0.2">
      <c r="A34" s="25" t="s">
        <v>9</v>
      </c>
      <c r="B34" s="37">
        <v>0.103729</v>
      </c>
      <c r="C34" s="37">
        <v>9.4939999999999997E-2</v>
      </c>
      <c r="D34" s="37">
        <v>1.43E-2</v>
      </c>
      <c r="E34" s="37">
        <v>9.8212999999999995E-2</v>
      </c>
      <c r="F34" s="37">
        <v>2.4761999999999999E-2</v>
      </c>
      <c r="G34" s="37">
        <v>-6.1069999999999996E-3</v>
      </c>
      <c r="H34" s="37">
        <v>2.0566000000000001E-2</v>
      </c>
      <c r="I34" s="4">
        <f t="shared" si="49"/>
        <v>-2.4101263870301462E-5</v>
      </c>
      <c r="J34" s="31"/>
      <c r="K34" s="7">
        <f t="shared" si="50"/>
        <v>-1.1197624113715475E-4</v>
      </c>
      <c r="L34" s="7">
        <f t="shared" si="51"/>
        <v>1.923060990275839E-4</v>
      </c>
      <c r="M34" s="7">
        <f t="shared" si="52"/>
        <v>1.0930506096809851E-3</v>
      </c>
      <c r="N34" s="31"/>
      <c r="O34" s="31"/>
      <c r="P34" s="31"/>
      <c r="Q34" s="14"/>
      <c r="R34" s="14"/>
      <c r="S34" s="14"/>
    </row>
    <row r="35" spans="1:19" x14ac:dyDescent="0.2">
      <c r="A35" s="25" t="s">
        <v>11</v>
      </c>
      <c r="B35" s="37">
        <v>7.2230000000000003E-2</v>
      </c>
      <c r="C35" s="37">
        <v>7.1071999999999996E-2</v>
      </c>
      <c r="D35" s="37">
        <v>3.0200000000000001E-3</v>
      </c>
      <c r="E35" s="37">
        <v>7.0372000000000004E-2</v>
      </c>
      <c r="F35" s="37">
        <v>-5.5430000000000002E-3</v>
      </c>
      <c r="G35" s="37">
        <v>1.0640000000000001E-3</v>
      </c>
      <c r="H35" s="37">
        <v>1.0141000000000001E-2</v>
      </c>
      <c r="I35" s="4">
        <f t="shared" si="49"/>
        <v>2.7689325764753181E-5</v>
      </c>
      <c r="J35" s="31"/>
      <c r="K35" s="7">
        <f t="shared" si="50"/>
        <v>-4.651823741964758E-4</v>
      </c>
      <c r="L35" s="7">
        <f t="shared" si="51"/>
        <v>1.8547772032099916E-4</v>
      </c>
      <c r="M35" s="7">
        <f t="shared" si="52"/>
        <v>1.1712206312598206E-3</v>
      </c>
      <c r="N35" s="31"/>
      <c r="O35" s="31"/>
      <c r="P35" s="31"/>
      <c r="Q35" s="14"/>
      <c r="R35" s="14"/>
      <c r="S35" s="14"/>
    </row>
    <row r="36" spans="1:19" x14ac:dyDescent="0.2">
      <c r="A36" s="25" t="s">
        <v>29</v>
      </c>
      <c r="B36" s="37">
        <v>0.20364699999999999</v>
      </c>
      <c r="C36" s="37">
        <v>0.19653699999999999</v>
      </c>
      <c r="D36" s="37">
        <v>2.2175E-2</v>
      </c>
      <c r="E36" s="37">
        <v>0.18858</v>
      </c>
      <c r="F36" s="37">
        <v>-2.1635999999999999E-2</v>
      </c>
      <c r="G36" s="37">
        <v>7.182E-3</v>
      </c>
      <c r="H36" s="37">
        <v>4.5602999999999998E-2</v>
      </c>
      <c r="I36" s="4">
        <f t="shared" si="49"/>
        <v>-4.91045780198579E-6</v>
      </c>
      <c r="J36" s="31"/>
      <c r="K36" s="7">
        <f t="shared" si="50"/>
        <v>1.9494736937499145E-3</v>
      </c>
      <c r="L36" s="7">
        <f t="shared" si="51"/>
        <v>5.6988947415064872E-4</v>
      </c>
      <c r="M36" s="7">
        <f t="shared" si="52"/>
        <v>3.3106356734979975E-3</v>
      </c>
      <c r="N36" s="31"/>
      <c r="O36" s="31"/>
      <c r="P36" s="31"/>
      <c r="Q36" s="14"/>
      <c r="R36" s="14"/>
      <c r="S36" s="14"/>
    </row>
    <row r="37" spans="1:19" x14ac:dyDescent="0.2">
      <c r="A37" s="25" t="s">
        <v>12</v>
      </c>
      <c r="B37" s="37">
        <v>1.2184219999999999</v>
      </c>
      <c r="C37" s="37">
        <v>1.017712</v>
      </c>
      <c r="D37" s="37">
        <v>0.91339300000000001</v>
      </c>
      <c r="E37" s="37">
        <v>0.50573800000000002</v>
      </c>
      <c r="F37" s="37">
        <v>-4.1466000000000003E-2</v>
      </c>
      <c r="G37" s="37">
        <v>-0.22243299999999999</v>
      </c>
      <c r="H37" s="37">
        <v>-0.31560500000000002</v>
      </c>
      <c r="I37" s="4">
        <f t="shared" si="49"/>
        <v>-4.10366851425733E-7</v>
      </c>
      <c r="J37" s="31"/>
      <c r="K37" s="7">
        <f t="shared" si="50"/>
        <v>-1.2172337188615118E-3</v>
      </c>
      <c r="L37" s="7">
        <f t="shared" si="51"/>
        <v>-1.0623735405504016E-2</v>
      </c>
      <c r="M37" s="7">
        <f t="shared" si="52"/>
        <v>8.5422103455699283E-3</v>
      </c>
      <c r="N37" s="31"/>
      <c r="O37" s="31"/>
      <c r="P37" s="31"/>
      <c r="Q37" s="14"/>
      <c r="R37" s="14"/>
      <c r="S37" s="14"/>
    </row>
    <row r="38" spans="1:19" x14ac:dyDescent="0.2">
      <c r="A38" s="25" t="s">
        <v>14</v>
      </c>
      <c r="B38" s="38">
        <v>0.30636000000000002</v>
      </c>
      <c r="C38" s="37">
        <v>0.28634999999999999</v>
      </c>
      <c r="D38" s="37">
        <v>4.2306000000000003E-2</v>
      </c>
      <c r="E38" s="37">
        <v>0.284051</v>
      </c>
      <c r="F38" s="37">
        <v>-5.7048000000000001E-2</v>
      </c>
      <c r="G38" s="37">
        <v>-1.3096E-2</v>
      </c>
      <c r="H38" s="37">
        <v>-6.0492999999999998E-2</v>
      </c>
      <c r="I38" s="4">
        <f t="shared" si="49"/>
        <v>-2.1216869043022516E-5</v>
      </c>
      <c r="J38" s="31"/>
      <c r="K38" s="7">
        <f t="shared" si="50"/>
        <v>2.3876363126819392E-3</v>
      </c>
      <c r="L38" s="7">
        <f t="shared" si="51"/>
        <v>-1.7317654729044466E-3</v>
      </c>
      <c r="M38" s="7">
        <f t="shared" si="52"/>
        <v>5.1583864997805226E-3</v>
      </c>
      <c r="N38" s="31"/>
      <c r="O38" s="31"/>
      <c r="P38" s="31"/>
      <c r="Q38" s="14"/>
      <c r="R38" s="14"/>
      <c r="S38" s="14"/>
    </row>
    <row r="39" spans="1:19" x14ac:dyDescent="0.2">
      <c r="A39" s="25" t="s">
        <v>16</v>
      </c>
      <c r="B39" s="37">
        <v>6.3150000000000003E-3</v>
      </c>
      <c r="C39" s="37">
        <v>5.1619999999999999E-3</v>
      </c>
      <c r="D39" s="37">
        <v>4.3559999999999996E-3</v>
      </c>
      <c r="E39" s="37">
        <v>3.1110000000000001E-3</v>
      </c>
      <c r="F39" s="37">
        <v>-1.5009999999999999E-3</v>
      </c>
      <c r="G39" s="37">
        <v>1.916E-3</v>
      </c>
      <c r="H39" s="37">
        <v>2.4910000000000002E-3</v>
      </c>
      <c r="I39" s="4">
        <f t="shared" si="49"/>
        <v>-7.9176563737350342E-5</v>
      </c>
      <c r="J39" s="31"/>
      <c r="K39" s="7">
        <f t="shared" si="50"/>
        <v>3.4236482766283034E-5</v>
      </c>
      <c r="L39" s="7">
        <f t="shared" si="51"/>
        <v>1.5900319061129757E-5</v>
      </c>
      <c r="M39" s="7">
        <f t="shared" si="52"/>
        <v>3.2811579411475391E-5</v>
      </c>
      <c r="N39" s="31"/>
      <c r="O39" s="31"/>
      <c r="P39" s="31"/>
      <c r="Q39" s="14"/>
      <c r="R39" s="14"/>
      <c r="S39" s="14"/>
    </row>
    <row r="40" spans="1:19" x14ac:dyDescent="0.2">
      <c r="A40" s="25" t="s">
        <v>30</v>
      </c>
      <c r="B40" s="37">
        <v>0.117115</v>
      </c>
      <c r="C40" s="37">
        <v>6.3148999999999997E-2</v>
      </c>
      <c r="D40" s="37">
        <v>8.1115999999999994E-2</v>
      </c>
      <c r="E40" s="37">
        <v>8.9958999999999997E-2</v>
      </c>
      <c r="F40" s="37">
        <v>-4.3343E-2</v>
      </c>
      <c r="G40" s="37">
        <v>3.6053000000000002E-2</v>
      </c>
      <c r="H40" s="37">
        <v>2.9663999999999999E-2</v>
      </c>
      <c r="I40" s="4">
        <f t="shared" si="49"/>
        <v>-2.5615847671118134E-5</v>
      </c>
      <c r="J40" s="31"/>
      <c r="K40" s="7">
        <f t="shared" si="50"/>
        <v>1.0336458154220913E-3</v>
      </c>
      <c r="L40" s="7">
        <f t="shared" si="51"/>
        <v>-3.2726307396626004E-4</v>
      </c>
      <c r="M40" s="7">
        <f t="shared" si="52"/>
        <v>1.160392156633154E-3</v>
      </c>
      <c r="N40" s="31"/>
      <c r="O40" s="31"/>
      <c r="P40" s="31"/>
      <c r="Q40" s="14"/>
      <c r="R40" s="14"/>
      <c r="S40" s="14"/>
    </row>
    <row r="41" spans="1:19" x14ac:dyDescent="0.2">
      <c r="A41" s="25" t="s">
        <v>31</v>
      </c>
      <c r="B41" s="37">
        <v>7.8899999999999994E-3</v>
      </c>
      <c r="C41" s="37">
        <v>6.1310000000000002E-3</v>
      </c>
      <c r="D41" s="37">
        <v>7.5100000000000002E-3</v>
      </c>
      <c r="E41" s="37">
        <v>2.1389999999999998E-3</v>
      </c>
      <c r="F41" s="37">
        <v>8.12E-4</v>
      </c>
      <c r="G41" s="37">
        <v>-3.1719999999999999E-3</v>
      </c>
      <c r="H41" s="37">
        <v>1.4649999999999999E-3</v>
      </c>
      <c r="I41" s="4">
        <f t="shared" si="49"/>
        <v>0</v>
      </c>
      <c r="J41" s="31"/>
      <c r="K41" s="7">
        <f t="shared" si="50"/>
        <v>9.6016973416672988E-6</v>
      </c>
      <c r="L41" s="7">
        <f t="shared" si="51"/>
        <v>3.3396636642950303E-5</v>
      </c>
      <c r="M41" s="7">
        <f t="shared" si="52"/>
        <v>3.6642202225062304E-6</v>
      </c>
      <c r="N41" s="31"/>
      <c r="O41" s="31"/>
      <c r="P41" s="31"/>
      <c r="Q41" s="14"/>
      <c r="R41" s="14"/>
      <c r="S41" s="14"/>
    </row>
    <row r="42" spans="1:19" x14ac:dyDescent="0.2">
      <c r="A42" s="25" t="s">
        <v>20</v>
      </c>
      <c r="B42" s="37">
        <v>1.4404790000000001</v>
      </c>
      <c r="C42" s="37">
        <v>1.282025</v>
      </c>
      <c r="D42" s="37">
        <v>1.008008</v>
      </c>
      <c r="E42" s="37">
        <v>0.590974</v>
      </c>
      <c r="F42" s="37">
        <v>7.9144999999999993E-2</v>
      </c>
      <c r="G42" s="37">
        <v>2.6679999999999999E-2</v>
      </c>
      <c r="H42" s="37">
        <v>0.37835600000000003</v>
      </c>
      <c r="I42" s="4">
        <f t="shared" si="49"/>
        <v>1.7008231289795886E-5</v>
      </c>
      <c r="J42" s="31"/>
      <c r="K42" s="7">
        <f t="shared" si="50"/>
        <v>3.0804924705011266E-3</v>
      </c>
      <c r="L42" s="7">
        <f t="shared" si="51"/>
        <v>-4.2892584846282262E-3</v>
      </c>
      <c r="M42" s="7">
        <f t="shared" si="52"/>
        <v>2.8104234358667488E-3</v>
      </c>
      <c r="N42" s="31"/>
      <c r="O42" s="31"/>
      <c r="P42" s="31"/>
      <c r="Q42" s="14"/>
      <c r="R42" s="14"/>
      <c r="S42" s="14"/>
    </row>
    <row r="43" spans="1:19" x14ac:dyDescent="0.2">
      <c r="A43" s="25" t="s">
        <v>32</v>
      </c>
      <c r="B43" s="37">
        <v>1.440653</v>
      </c>
      <c r="C43" s="37">
        <v>0.37256800000000001</v>
      </c>
      <c r="D43" s="37">
        <v>1.3012170000000001</v>
      </c>
      <c r="E43" s="37">
        <v>1.2075149999999999</v>
      </c>
      <c r="F43" s="37">
        <v>-5.1346000000000003E-2</v>
      </c>
      <c r="G43" s="37">
        <v>-5.4279999999999997E-3</v>
      </c>
      <c r="H43" s="37">
        <v>4.4222999999999998E-2</v>
      </c>
      <c r="I43" s="4">
        <f t="shared" si="49"/>
        <v>-2.0823890277362036E-6</v>
      </c>
      <c r="J43" s="31"/>
      <c r="K43" s="7">
        <f t="shared" si="50"/>
        <v>1.5782550482129718E-3</v>
      </c>
      <c r="L43" s="7">
        <f t="shared" si="51"/>
        <v>-9.6805888822419518E-3</v>
      </c>
      <c r="M43" s="7">
        <f t="shared" si="52"/>
        <v>1.6474947242554577E-2</v>
      </c>
      <c r="N43" s="31"/>
      <c r="O43" s="31"/>
      <c r="P43" s="31"/>
      <c r="Q43" s="14"/>
      <c r="R43" s="14"/>
      <c r="S43" s="14"/>
    </row>
    <row r="44" spans="1:19" x14ac:dyDescent="0.2">
      <c r="A44" s="25" t="s">
        <v>18</v>
      </c>
      <c r="B44" s="37">
        <v>0.40356399999999998</v>
      </c>
      <c r="C44" s="37">
        <v>0.39144499999999999</v>
      </c>
      <c r="D44" s="37">
        <v>7.0629999999999998E-2</v>
      </c>
      <c r="E44" s="37">
        <v>0.34504299999999999</v>
      </c>
      <c r="F44" s="37">
        <v>-1.4536E-2</v>
      </c>
      <c r="G44" s="37">
        <v>-3.9919999999999999E-3</v>
      </c>
      <c r="H44" s="37">
        <v>-0.115869</v>
      </c>
      <c r="I44" s="4">
        <f t="shared" si="49"/>
        <v>-1.2389608587429119E-5</v>
      </c>
      <c r="J44" s="31"/>
      <c r="K44" s="7">
        <f t="shared" si="50"/>
        <v>3.0346022625484122E-4</v>
      </c>
      <c r="L44" s="7">
        <f t="shared" si="51"/>
        <v>-3.107919126927202E-3</v>
      </c>
      <c r="M44" s="7">
        <f t="shared" si="52"/>
        <v>8.0208747932745024E-3</v>
      </c>
      <c r="N44" s="31"/>
      <c r="O44" s="31"/>
      <c r="P44" s="31"/>
      <c r="Q44" s="14"/>
      <c r="R44" s="14"/>
      <c r="S44" s="14"/>
    </row>
    <row r="45" spans="1:19" x14ac:dyDescent="0.2">
      <c r="A45" s="25" t="s">
        <v>21</v>
      </c>
      <c r="B45" s="37">
        <v>2.681816</v>
      </c>
      <c r="C45" s="37">
        <v>1.204054</v>
      </c>
      <c r="D45" s="37">
        <v>2.0451350000000001</v>
      </c>
      <c r="E45" s="37">
        <v>2.11443</v>
      </c>
      <c r="F45" s="37">
        <v>-0.400314</v>
      </c>
      <c r="G45" s="37">
        <v>6.2295000000000003E-2</v>
      </c>
      <c r="H45" s="37">
        <v>-5.7354000000000002E-2</v>
      </c>
      <c r="I45" s="4">
        <f t="shared" si="49"/>
        <v>-2.4237307854156953E-6</v>
      </c>
      <c r="J45" s="31"/>
      <c r="K45" s="7"/>
      <c r="L45" s="7"/>
      <c r="M45" s="7"/>
      <c r="N45" s="31"/>
      <c r="O45" s="31"/>
      <c r="P45" s="31"/>
      <c r="Q45" s="14"/>
      <c r="R45" s="14"/>
      <c r="S45" s="14"/>
    </row>
    <row r="46" spans="1:19" x14ac:dyDescent="0.2">
      <c r="A46" s="25" t="s">
        <v>23</v>
      </c>
      <c r="B46" s="37">
        <v>0.144484</v>
      </c>
      <c r="C46" s="37">
        <v>8.1761E-2</v>
      </c>
      <c r="D46" s="37">
        <v>7.8619999999999995E-2</v>
      </c>
      <c r="E46" s="37">
        <v>0.12858800000000001</v>
      </c>
      <c r="F46" s="37">
        <v>6.2670000000000003E-2</v>
      </c>
      <c r="G46" s="37">
        <v>2.9123E-2</v>
      </c>
      <c r="H46" s="37">
        <v>-2.9347000000000002E-2</v>
      </c>
      <c r="I46" s="4">
        <f t="shared" si="49"/>
        <v>3.4605907921595319E-6</v>
      </c>
      <c r="J46" s="31"/>
      <c r="K46" s="7">
        <f>C46*G18+F46*H18+G46*I18</f>
        <v>2.5794421671391783E-4</v>
      </c>
      <c r="L46" s="7">
        <f>F46*G18+D46*H18+H46*I18</f>
        <v>-5.4157624175108033E-5</v>
      </c>
      <c r="M46" s="7">
        <f>G46*G18+H46*H18+E46*I18</f>
        <v>4.7889402005982918E-4</v>
      </c>
      <c r="N46" s="31"/>
      <c r="O46" s="31"/>
      <c r="P46" s="31"/>
      <c r="Q46" s="14"/>
      <c r="R46" s="14"/>
      <c r="S46" s="14"/>
    </row>
    <row r="47" spans="1:19" x14ac:dyDescent="0.2">
      <c r="A47" s="25" t="s">
        <v>33</v>
      </c>
      <c r="B47" s="37">
        <v>2.4859999999999999E-3</v>
      </c>
      <c r="C47" s="37">
        <v>2.2889999999999998E-3</v>
      </c>
      <c r="D47" s="37">
        <v>4.8899999999999996E-4</v>
      </c>
      <c r="E47" s="37">
        <v>2.1930000000000001E-3</v>
      </c>
      <c r="F47" s="37">
        <v>-6.2500000000000001E-4</v>
      </c>
      <c r="G47" s="37">
        <v>2.3900000000000001E-4</v>
      </c>
      <c r="H47" s="37">
        <v>7.6300000000000001E-4</v>
      </c>
      <c r="I47" s="4">
        <f t="shared" si="49"/>
        <v>-2.011263073210243E-4</v>
      </c>
      <c r="J47" s="31"/>
      <c r="K47" s="7">
        <f t="shared" ref="K47:K54" si="53">C47*G19+F47*H19+G47*I19</f>
        <v>1.0509967740754616E-5</v>
      </c>
      <c r="L47" s="7">
        <f t="shared" ref="L47:L54" si="54">F47*G19+D47*H19+H47*I19</f>
        <v>4.223916378335637E-6</v>
      </c>
      <c r="M47" s="7">
        <f t="shared" ref="M47:M54" si="55">G47*G19+H47*H19+E47*I19</f>
        <v>2.0046619540475607E-5</v>
      </c>
      <c r="N47" s="31"/>
      <c r="O47" s="31"/>
      <c r="P47" s="31"/>
      <c r="Q47" s="14"/>
      <c r="R47" s="14"/>
      <c r="S47" s="14"/>
    </row>
    <row r="48" spans="1:19" x14ac:dyDescent="0.2">
      <c r="A48" s="25" t="s">
        <v>26</v>
      </c>
      <c r="B48" s="37">
        <v>1.0238830000000001</v>
      </c>
      <c r="C48" s="37">
        <v>0.62494799999999995</v>
      </c>
      <c r="D48" s="37">
        <v>0.58687800000000001</v>
      </c>
      <c r="E48" s="37">
        <v>0.83593799999999996</v>
      </c>
      <c r="F48" s="37">
        <v>0.34441500000000003</v>
      </c>
      <c r="G48" s="37">
        <v>0.18124299999999999</v>
      </c>
      <c r="H48" s="37">
        <v>-0.17402899999999999</v>
      </c>
      <c r="I48" s="4">
        <f t="shared" si="49"/>
        <v>-9.7667409278186852E-7</v>
      </c>
      <c r="J48" s="31"/>
      <c r="K48" s="7">
        <f t="shared" si="53"/>
        <v>4.696916847028703E-4</v>
      </c>
      <c r="L48" s="7">
        <f t="shared" si="54"/>
        <v>-4.7949355049463297E-3</v>
      </c>
      <c r="M48" s="7">
        <f t="shared" si="55"/>
        <v>9.2389135461631335E-3</v>
      </c>
      <c r="N48" s="31"/>
      <c r="O48" s="31"/>
      <c r="P48" s="31"/>
      <c r="Q48" s="14"/>
      <c r="R48" s="14"/>
      <c r="S48" s="14"/>
    </row>
    <row r="49" spans="1:19" x14ac:dyDescent="0.2">
      <c r="A49" s="25" t="s">
        <v>25</v>
      </c>
      <c r="B49" s="38">
        <v>4.2000999999999997E-2</v>
      </c>
      <c r="C49" s="37">
        <v>3.6816000000000002E-2</v>
      </c>
      <c r="D49" s="37">
        <v>3.4549000000000003E-2</v>
      </c>
      <c r="E49" s="37">
        <v>1.2637000000000001E-2</v>
      </c>
      <c r="F49" s="37">
        <v>5.7060000000000001E-3</v>
      </c>
      <c r="G49" s="37">
        <v>1.2012999999999999E-2</v>
      </c>
      <c r="H49" s="37">
        <v>-1.4486000000000001E-2</v>
      </c>
      <c r="I49" s="4">
        <f t="shared" si="49"/>
        <v>1.6520782609716981E-16</v>
      </c>
      <c r="J49" s="31"/>
      <c r="K49" s="7">
        <f t="shared" si="53"/>
        <v>1.4850823608115568E-4</v>
      </c>
      <c r="L49" s="7">
        <f t="shared" si="54"/>
        <v>-3.9049172838046746E-4</v>
      </c>
      <c r="M49" s="7">
        <f t="shared" si="55"/>
        <v>2.5794227702595723E-4</v>
      </c>
      <c r="N49" s="31"/>
      <c r="O49" s="31"/>
      <c r="P49" s="31"/>
      <c r="Q49" s="14"/>
      <c r="R49" s="14"/>
      <c r="S49" s="14"/>
    </row>
    <row r="50" spans="1:19" x14ac:dyDescent="0.2">
      <c r="A50" s="25" t="s">
        <v>34</v>
      </c>
      <c r="B50" s="38">
        <v>0.35479500000000003</v>
      </c>
      <c r="C50" s="37">
        <v>0.22103200000000001</v>
      </c>
      <c r="D50" s="37">
        <v>0.15373899999999999</v>
      </c>
      <c r="E50" s="37">
        <v>0.334814</v>
      </c>
      <c r="F50" s="37">
        <v>-0.15490100000000001</v>
      </c>
      <c r="G50" s="37">
        <v>2.4754999999999999E-2</v>
      </c>
      <c r="H50" s="37">
        <v>3.5860999999999997E-2</v>
      </c>
      <c r="I50" s="4">
        <f t="shared" si="49"/>
        <v>-7.046322524477202E-6</v>
      </c>
      <c r="J50" s="31"/>
      <c r="K50" s="7">
        <f t="shared" si="53"/>
        <v>2.2092273223961317E-3</v>
      </c>
      <c r="L50" s="7">
        <f t="shared" si="54"/>
        <v>-1.1439973851652232E-3</v>
      </c>
      <c r="M50" s="7">
        <f t="shared" si="55"/>
        <v>4.6852834341073353E-3</v>
      </c>
      <c r="N50" s="31"/>
      <c r="O50" s="31"/>
      <c r="P50" s="31"/>
      <c r="Q50" s="14"/>
      <c r="R50" s="14"/>
      <c r="S50" s="14"/>
    </row>
    <row r="51" spans="1:19" x14ac:dyDescent="0.2">
      <c r="A51" s="25" t="s">
        <v>35</v>
      </c>
      <c r="B51" s="37">
        <v>2.7054999999999999E-2</v>
      </c>
      <c r="C51" s="37">
        <v>1.8681E-2</v>
      </c>
      <c r="D51" s="37">
        <v>2.6495999999999999E-2</v>
      </c>
      <c r="E51" s="37">
        <v>8.933E-3</v>
      </c>
      <c r="F51" s="37">
        <v>1.954E-3</v>
      </c>
      <c r="G51" s="37">
        <v>1.2245000000000001E-2</v>
      </c>
      <c r="H51" s="37">
        <v>-2.957E-3</v>
      </c>
      <c r="I51" s="4">
        <f t="shared" si="49"/>
        <v>-1.2823681212173774E-16</v>
      </c>
      <c r="J51" s="31"/>
      <c r="K51" s="7">
        <f t="shared" si="53"/>
        <v>1.291019216505423E-4</v>
      </c>
      <c r="L51" s="7">
        <f t="shared" si="54"/>
        <v>-1.8479354795868314E-4</v>
      </c>
      <c r="M51" s="7">
        <f t="shared" si="55"/>
        <v>1.1863640472716807E-4</v>
      </c>
      <c r="N51" s="31"/>
      <c r="O51" s="31"/>
      <c r="P51" s="31"/>
      <c r="Q51" s="14"/>
      <c r="R51" s="14"/>
      <c r="S51" s="14"/>
    </row>
    <row r="52" spans="1:19" x14ac:dyDescent="0.2">
      <c r="A52" s="25" t="s">
        <v>27</v>
      </c>
      <c r="B52" s="37">
        <v>0.28146500000000002</v>
      </c>
      <c r="C52" s="37">
        <v>0.23291100000000001</v>
      </c>
      <c r="D52" s="37">
        <v>5.4797999999999999E-2</v>
      </c>
      <c r="E52" s="37">
        <v>0.27522000000000002</v>
      </c>
      <c r="F52" s="37">
        <v>9.3051999999999996E-2</v>
      </c>
      <c r="G52" s="37">
        <v>4.7600000000000003E-3</v>
      </c>
      <c r="H52" s="37">
        <v>-1.6178000000000001E-2</v>
      </c>
      <c r="I52" s="4">
        <f t="shared" si="49"/>
        <v>-1.7764198035790518E-6</v>
      </c>
      <c r="J52" s="31"/>
      <c r="K52" s="7">
        <f t="shared" si="53"/>
        <v>-2.9398512553939846E-4</v>
      </c>
      <c r="L52" s="7">
        <f t="shared" si="54"/>
        <v>-5.3005488889659117E-4</v>
      </c>
      <c r="M52" s="7">
        <f t="shared" si="55"/>
        <v>4.1830798115372238E-3</v>
      </c>
      <c r="N52" s="31"/>
      <c r="O52" s="31"/>
      <c r="P52" s="31"/>
      <c r="Q52" s="14"/>
      <c r="R52" s="14"/>
      <c r="S52" s="14"/>
    </row>
    <row r="53" spans="1:19" ht="13.5" thickBot="1" x14ac:dyDescent="0.25">
      <c r="A53" s="25" t="s">
        <v>36</v>
      </c>
      <c r="B53" s="37">
        <v>4.5430000000000002E-3</v>
      </c>
      <c r="C53" s="37">
        <v>3.5249999999999999E-3</v>
      </c>
      <c r="D53" s="37">
        <v>4.2690000000000002E-3</v>
      </c>
      <c r="E53" s="37">
        <v>1.292E-3</v>
      </c>
      <c r="F53" s="37">
        <v>5.2700000000000002E-4</v>
      </c>
      <c r="G53" s="37">
        <v>1.817E-3</v>
      </c>
      <c r="H53" s="37">
        <v>-9.3999999999999997E-4</v>
      </c>
      <c r="I53" s="4">
        <f t="shared" si="49"/>
        <v>0</v>
      </c>
      <c r="J53" s="31"/>
      <c r="K53" s="7">
        <f t="shared" si="53"/>
        <v>5.3488298717736141E-5</v>
      </c>
      <c r="L53" s="7">
        <f t="shared" si="54"/>
        <v>-6.1032027182084675E-5</v>
      </c>
      <c r="M53" s="7">
        <f t="shared" si="55"/>
        <v>4.7523152874765959E-5</v>
      </c>
      <c r="N53" s="31"/>
      <c r="O53" s="31"/>
      <c r="P53" s="31"/>
      <c r="Q53" s="14"/>
      <c r="R53" s="14"/>
      <c r="S53" s="14"/>
    </row>
    <row r="54" spans="1:19" ht="13.5" thickBot="1" x14ac:dyDescent="0.25">
      <c r="A54" s="25" t="s">
        <v>37</v>
      </c>
      <c r="B54" s="37">
        <v>6.2248999999999999E-2</v>
      </c>
      <c r="C54" s="37">
        <v>5.1303000000000001E-2</v>
      </c>
      <c r="D54" s="37">
        <v>2.4035000000000001E-2</v>
      </c>
      <c r="E54" s="37">
        <v>4.9159000000000001E-2</v>
      </c>
      <c r="F54" s="37">
        <v>1.9688000000000001E-2</v>
      </c>
      <c r="G54" s="37">
        <v>1.1653E-2</v>
      </c>
      <c r="H54" s="37">
        <v>-2.2079999999999999E-2</v>
      </c>
      <c r="I54" s="4">
        <f t="shared" si="49"/>
        <v>-8.0322575463139978E-6</v>
      </c>
      <c r="J54" s="31"/>
      <c r="K54" s="7">
        <f t="shared" si="53"/>
        <v>8.9960929552573653E-5</v>
      </c>
      <c r="L54" s="7">
        <f t="shared" si="54"/>
        <v>-4.8811973333101242E-4</v>
      </c>
      <c r="M54" s="7">
        <f t="shared" si="55"/>
        <v>9.1988563316149682E-4</v>
      </c>
      <c r="N54" s="31"/>
      <c r="O54" s="39" t="s">
        <v>1</v>
      </c>
      <c r="P54" s="39" t="s">
        <v>2</v>
      </c>
      <c r="Q54" s="39" t="s">
        <v>3</v>
      </c>
      <c r="R54" s="14"/>
      <c r="S54" s="14"/>
    </row>
    <row r="55" spans="1:19" ht="13.5" thickBot="1" x14ac:dyDescent="0.25">
      <c r="A55" s="40" t="s">
        <v>86</v>
      </c>
      <c r="B55" s="36">
        <f t="shared" ref="B55:H55" si="56">SUM(B30:B54)</f>
        <v>12.566357</v>
      </c>
      <c r="C55" s="36">
        <f t="shared" si="56"/>
        <v>8.3775530000000007</v>
      </c>
      <c r="D55" s="36">
        <f t="shared" si="56"/>
        <v>8.3775600000000008</v>
      </c>
      <c r="E55" s="36">
        <f t="shared" si="56"/>
        <v>8.3776279999999979</v>
      </c>
      <c r="F55" s="36">
        <f t="shared" si="56"/>
        <v>4.0000000000491032E-6</v>
      </c>
      <c r="G55" s="36">
        <f t="shared" si="56"/>
        <v>-1.2000000000070982E-5</v>
      </c>
      <c r="H55" s="36">
        <f t="shared" si="56"/>
        <v>-2.8999999999928389E-5</v>
      </c>
      <c r="I55" s="4">
        <f>((C55+D55+E55)/2-B55)/B55</f>
        <v>1.0742970297331641E-6</v>
      </c>
      <c r="J55" s="31"/>
      <c r="K55" s="43">
        <f>-3*SUM(K30:K54)/(8*PI())</f>
        <v>-2.0895219515757639E-3</v>
      </c>
      <c r="L55" s="43">
        <f t="shared" ref="L55:M55" si="57">-3*SUM(L30:L54)/(8*PI())</f>
        <v>4.6054642641983118E-3</v>
      </c>
      <c r="M55" s="43">
        <f t="shared" si="57"/>
        <v>-1.0155639693509055E-2</v>
      </c>
      <c r="N55" s="31"/>
      <c r="O55" s="41">
        <f>ASIN(180*M55/(Q55*PI()))*180/PI()</f>
        <v>-63.527584715912973</v>
      </c>
      <c r="P55" s="42">
        <f>ATAN2(K55,L55)*180/PI()</f>
        <v>114.40403109081988</v>
      </c>
      <c r="Q55" s="6">
        <f>SQRT(K55*K55+L55*L55+M55*M55)*180/PI()</f>
        <v>0.65003171820464822</v>
      </c>
      <c r="R55" s="14"/>
      <c r="S55" s="14"/>
    </row>
    <row r="56" spans="1:19" x14ac:dyDescent="0.2">
      <c r="A56" s="3" t="s">
        <v>87</v>
      </c>
      <c r="B56" s="4">
        <f>(B55-4*PI())/(4*PI())</f>
        <v>-1.0833962796631193E-6</v>
      </c>
      <c r="C56" s="4">
        <f>(C55-8*PI()/3)/(8*PI()/3)</f>
        <v>-3.2717767470231543E-6</v>
      </c>
      <c r="D56" s="4">
        <f t="shared" ref="D56:E56" si="58">(D55-8*PI()/3)/(8*PI()/3)</f>
        <v>-2.436213295779929E-6</v>
      </c>
      <c r="E56" s="4">
        <f t="shared" si="58"/>
        <v>5.6806888015570394E-6</v>
      </c>
      <c r="F56" s="4">
        <f>0.5*(ABS(L50)+ABS(M50))</f>
        <v>2.9146404096362794E-3</v>
      </c>
      <c r="G56" s="4">
        <f>0.5*(ABS(N50)+ABS(O50))</f>
        <v>0</v>
      </c>
      <c r="H56" s="4">
        <f>0.5*(ABS(P50)+ABS(Q50))</f>
        <v>0</v>
      </c>
      <c r="I56" s="4"/>
      <c r="K56" s="5"/>
      <c r="L56" s="5"/>
      <c r="M56" s="5"/>
    </row>
    <row r="58" spans="1:19" ht="13.5" thickBot="1" x14ac:dyDescent="0.25">
      <c r="A58" s="2" t="s">
        <v>98</v>
      </c>
    </row>
    <row r="59" spans="1:19" ht="15" thickBot="1" x14ac:dyDescent="0.25">
      <c r="A59" s="8" t="s">
        <v>0</v>
      </c>
      <c r="B59" s="9" t="s">
        <v>55</v>
      </c>
      <c r="C59" s="9" t="s">
        <v>80</v>
      </c>
      <c r="D59" s="10" t="s">
        <v>1</v>
      </c>
      <c r="E59" s="10" t="s">
        <v>2</v>
      </c>
      <c r="F59" s="10" t="s">
        <v>3</v>
      </c>
      <c r="G59" s="10" t="s">
        <v>81</v>
      </c>
      <c r="H59" s="10" t="s">
        <v>83</v>
      </c>
      <c r="I59" s="11" t="s">
        <v>84</v>
      </c>
    </row>
    <row r="60" spans="1:19" x14ac:dyDescent="0.2">
      <c r="A60" s="15" t="s">
        <v>28</v>
      </c>
      <c r="B60" s="16" t="s">
        <v>56</v>
      </c>
      <c r="C60" s="16">
        <v>628</v>
      </c>
      <c r="D60" s="17">
        <f t="shared" ref="D60" si="59">ASIN(180*I60/(F60*PI()))*180/PI()</f>
        <v>63.410286479580982</v>
      </c>
      <c r="E60" s="17">
        <f>ATAN2(G60,H60)*180/PI()+360</f>
        <v>237.52918854410532</v>
      </c>
      <c r="F60" s="18">
        <f t="shared" ref="F60" si="60">SQRT(G60^2+H60^2+I60^2)*180/PI()</f>
        <v>0.29762621016857344</v>
      </c>
      <c r="G60" s="19">
        <f>G3+K$55</f>
        <v>-1.2482634561179953E-3</v>
      </c>
      <c r="H60" s="19">
        <f t="shared" ref="H60:I60" si="61">H3+L$55</f>
        <v>-1.9615856453808461E-3</v>
      </c>
      <c r="I60" s="19">
        <f t="shared" si="61"/>
        <v>4.6451529278020501E-3</v>
      </c>
    </row>
    <row r="61" spans="1:19" x14ac:dyDescent="0.2">
      <c r="A61" s="25" t="s">
        <v>5</v>
      </c>
      <c r="B61" s="26" t="s">
        <v>57</v>
      </c>
      <c r="C61" s="26">
        <v>802</v>
      </c>
      <c r="D61" s="17">
        <f t="shared" ref="D61:D84" si="62">ASIN(180*I61/(F61*PI()))*180/PI()</f>
        <v>65.734180717984415</v>
      </c>
      <c r="E61" s="17">
        <f t="shared" ref="E61:E84" si="63">ATAN2(G61,H61)*180/PI()+360</f>
        <v>242.44201119414714</v>
      </c>
      <c r="F61" s="18">
        <f t="shared" ref="F61:F84" si="64">SQRT(G61^2+H61^2+I61^2)*180/PI()</f>
        <v>0.24988643653616599</v>
      </c>
      <c r="G61" s="19">
        <f t="shared" ref="G61:G74" si="65">G4+K$55</f>
        <v>-8.2923896024321149E-4</v>
      </c>
      <c r="H61" s="19">
        <f t="shared" ref="H61:H74" si="66">H4+L$55</f>
        <v>-1.5890245417893257E-3</v>
      </c>
      <c r="I61" s="19">
        <f t="shared" ref="I61:I74" si="67">I4+M$55</f>
        <v>3.9760105272691471E-3</v>
      </c>
    </row>
    <row r="62" spans="1:19" x14ac:dyDescent="0.2">
      <c r="A62" s="25" t="s">
        <v>7</v>
      </c>
      <c r="B62" s="26" t="s">
        <v>58</v>
      </c>
      <c r="C62" s="26">
        <v>503</v>
      </c>
      <c r="D62" s="17">
        <f t="shared" si="62"/>
        <v>48.817436428138983</v>
      </c>
      <c r="E62" s="17">
        <f t="shared" si="63"/>
        <v>351.67471173678632</v>
      </c>
      <c r="F62" s="18">
        <f t="shared" si="64"/>
        <v>0.56050964462480701</v>
      </c>
      <c r="G62" s="19">
        <f t="shared" si="65"/>
        <v>6.3736654554260074E-3</v>
      </c>
      <c r="H62" s="19">
        <f t="shared" si="66"/>
        <v>-9.3269039065686787E-4</v>
      </c>
      <c r="I62" s="19">
        <f t="shared" si="67"/>
        <v>7.3626391660530973E-3</v>
      </c>
    </row>
    <row r="63" spans="1:19" x14ac:dyDescent="0.2">
      <c r="A63" s="25" t="s">
        <v>8</v>
      </c>
      <c r="B63" s="26" t="s">
        <v>59</v>
      </c>
      <c r="C63" s="26">
        <v>801</v>
      </c>
      <c r="D63" s="17">
        <f t="shared" si="62"/>
        <v>33.916749289629067</v>
      </c>
      <c r="E63" s="17">
        <f>ATAN2(G63,H63)*180/PI()</f>
        <v>37.891916326701569</v>
      </c>
      <c r="F63" s="18">
        <f t="shared" si="64"/>
        <v>0.63353777320718763</v>
      </c>
      <c r="G63" s="19">
        <f t="shared" si="65"/>
        <v>7.2413583556434598E-3</v>
      </c>
      <c r="H63" s="19">
        <f t="shared" si="66"/>
        <v>5.6356030405416979E-3</v>
      </c>
      <c r="I63" s="19">
        <f t="shared" si="67"/>
        <v>6.1698488512089717E-3</v>
      </c>
    </row>
    <row r="64" spans="1:19" x14ac:dyDescent="0.2">
      <c r="A64" s="25" t="s">
        <v>9</v>
      </c>
      <c r="B64" s="26" t="s">
        <v>60</v>
      </c>
      <c r="C64" s="26">
        <v>960</v>
      </c>
      <c r="D64" s="17">
        <f t="shared" si="62"/>
        <v>35.576396755061246</v>
      </c>
      <c r="E64" s="17">
        <f t="shared" si="63"/>
        <v>267.63297183877893</v>
      </c>
      <c r="F64" s="18">
        <f t="shared" si="64"/>
        <v>0.28641470496293941</v>
      </c>
      <c r="G64" s="19">
        <f t="shared" si="65"/>
        <v>-1.6791996177503775E-4</v>
      </c>
      <c r="H64" s="19">
        <f t="shared" si="66"/>
        <v>-4.0623221718497542E-3</v>
      </c>
      <c r="I64" s="19">
        <f t="shared" si="67"/>
        <v>2.908287982831782E-3</v>
      </c>
    </row>
    <row r="65" spans="1:9" x14ac:dyDescent="0.2">
      <c r="A65" s="25" t="s">
        <v>11</v>
      </c>
      <c r="B65" s="26" t="s">
        <v>61</v>
      </c>
      <c r="C65" s="26">
        <v>909</v>
      </c>
      <c r="D65" s="17">
        <f t="shared" si="62"/>
        <v>27.02990833446415</v>
      </c>
      <c r="E65" s="17">
        <f t="shared" si="63"/>
        <v>235.69635161019801</v>
      </c>
      <c r="F65" s="18">
        <f t="shared" si="64"/>
        <v>1.196879264048716</v>
      </c>
      <c r="G65" s="19">
        <f t="shared" si="65"/>
        <v>-1.0486910050786665E-2</v>
      </c>
      <c r="H65" s="19">
        <f t="shared" si="66"/>
        <v>-1.5371132623491386E-2</v>
      </c>
      <c r="I65" s="19">
        <f t="shared" si="67"/>
        <v>9.4933417371088364E-3</v>
      </c>
    </row>
    <row r="66" spans="1:9" x14ac:dyDescent="0.2">
      <c r="A66" s="25" t="s">
        <v>29</v>
      </c>
      <c r="B66" s="26" t="s">
        <v>62</v>
      </c>
      <c r="C66" s="26">
        <v>880</v>
      </c>
      <c r="D66" s="17">
        <f t="shared" si="62"/>
        <v>44.346302059035594</v>
      </c>
      <c r="E66" s="17">
        <f>ATAN2(G66,H66)*180/PI()</f>
        <v>23.0707824070805</v>
      </c>
      <c r="F66" s="18">
        <f t="shared" si="64"/>
        <v>0.61028906935749672</v>
      </c>
      <c r="G66" s="19">
        <f t="shared" si="65"/>
        <v>7.0080106113372094E-3</v>
      </c>
      <c r="H66" s="19">
        <f t="shared" si="66"/>
        <v>2.9849468971394071E-3</v>
      </c>
      <c r="I66" s="19">
        <f t="shared" si="67"/>
        <v>7.4453659705122823E-3</v>
      </c>
    </row>
    <row r="67" spans="1:9" x14ac:dyDescent="0.2">
      <c r="A67" s="25" t="s">
        <v>12</v>
      </c>
      <c r="B67" s="26" t="s">
        <v>63</v>
      </c>
      <c r="C67" s="26">
        <v>301</v>
      </c>
      <c r="D67" s="17">
        <f t="shared" si="62"/>
        <v>49.307838733368662</v>
      </c>
      <c r="E67" s="17">
        <f t="shared" si="63"/>
        <v>253.7811307211656</v>
      </c>
      <c r="F67" s="18">
        <f t="shared" si="64"/>
        <v>0.22283906220073835</v>
      </c>
      <c r="G67" s="19">
        <f t="shared" si="65"/>
        <v>-7.082638835310968E-4</v>
      </c>
      <c r="H67" s="19">
        <f t="shared" si="66"/>
        <v>-2.4348669442923118E-3</v>
      </c>
      <c r="I67" s="19">
        <f t="shared" si="67"/>
        <v>2.9489401291730929E-3</v>
      </c>
    </row>
    <row r="68" spans="1:9" x14ac:dyDescent="0.2">
      <c r="A68" s="25" t="s">
        <v>14</v>
      </c>
      <c r="B68" s="26" t="s">
        <v>64</v>
      </c>
      <c r="C68" s="26">
        <v>501</v>
      </c>
      <c r="D68" s="17">
        <f t="shared" si="62"/>
        <v>50.350061707070367</v>
      </c>
      <c r="E68" s="17">
        <f t="shared" si="63"/>
        <v>356.85923552182277</v>
      </c>
      <c r="F68" s="18">
        <f t="shared" si="64"/>
        <v>0.54535912448100587</v>
      </c>
      <c r="G68" s="19">
        <f t="shared" si="65"/>
        <v>6.0644676399294216E-3</v>
      </c>
      <c r="H68" s="19">
        <f t="shared" si="66"/>
        <v>-3.3276736328919157E-4</v>
      </c>
      <c r="I68" s="19">
        <f t="shared" si="67"/>
        <v>7.3286948155378163E-3</v>
      </c>
    </row>
    <row r="69" spans="1:9" x14ac:dyDescent="0.2">
      <c r="A69" s="25" t="s">
        <v>16</v>
      </c>
      <c r="B69" s="26" t="s">
        <v>65</v>
      </c>
      <c r="C69" s="26">
        <v>910</v>
      </c>
      <c r="D69" s="17">
        <f t="shared" si="62"/>
        <v>-38.216769671691104</v>
      </c>
      <c r="E69" s="17">
        <f>ATAN2(G69,H69)*180/PI()</f>
        <v>59.960172233109368</v>
      </c>
      <c r="F69" s="18">
        <f t="shared" si="64"/>
        <v>0.95115366025487913</v>
      </c>
      <c r="G69" s="19">
        <f t="shared" si="65"/>
        <v>6.5292595536855904E-3</v>
      </c>
      <c r="H69" s="19">
        <f t="shared" si="66"/>
        <v>1.1290876488042886E-2</v>
      </c>
      <c r="I69" s="19">
        <f t="shared" si="67"/>
        <v>-1.0269869138125639E-2</v>
      </c>
    </row>
    <row r="70" spans="1:9" x14ac:dyDescent="0.2">
      <c r="A70" s="25" t="s">
        <v>30</v>
      </c>
      <c r="B70" s="26" t="s">
        <v>66</v>
      </c>
      <c r="C70" s="26">
        <v>807</v>
      </c>
      <c r="D70" s="17">
        <f t="shared" si="62"/>
        <v>51.93009827163398</v>
      </c>
      <c r="E70" s="17">
        <f t="shared" si="63"/>
        <v>290.95805889673272</v>
      </c>
      <c r="F70" s="18">
        <f t="shared" si="64"/>
        <v>0.28613247872113301</v>
      </c>
      <c r="G70" s="19">
        <f t="shared" si="65"/>
        <v>1.1014477479553233E-3</v>
      </c>
      <c r="H70" s="19">
        <f t="shared" si="66"/>
        <v>-2.8756595008437432E-3</v>
      </c>
      <c r="I70" s="19">
        <f t="shared" si="67"/>
        <v>3.9315353687100364E-3</v>
      </c>
    </row>
    <row r="71" spans="1:9" x14ac:dyDescent="0.2">
      <c r="A71" s="25" t="s">
        <v>31</v>
      </c>
      <c r="B71" s="26" t="s">
        <v>67</v>
      </c>
      <c r="C71" s="26">
        <v>806</v>
      </c>
      <c r="D71" s="17">
        <f t="shared" si="62"/>
        <v>49.150692345722952</v>
      </c>
      <c r="E71" s="17">
        <f t="shared" si="63"/>
        <v>371.06157054414052</v>
      </c>
      <c r="F71" s="18">
        <f t="shared" si="64"/>
        <v>1.1452854631358247</v>
      </c>
      <c r="G71" s="19">
        <f t="shared" si="65"/>
        <v>1.2831344116127592E-2</v>
      </c>
      <c r="H71" s="19">
        <f t="shared" si="66"/>
        <v>2.5084732925606933E-3</v>
      </c>
      <c r="I71" s="19">
        <f t="shared" si="67"/>
        <v>1.5120329994527592E-2</v>
      </c>
    </row>
    <row r="72" spans="1:9" x14ac:dyDescent="0.2">
      <c r="A72" s="25" t="s">
        <v>20</v>
      </c>
      <c r="B72" s="26" t="s">
        <v>68</v>
      </c>
      <c r="C72" s="26">
        <v>101</v>
      </c>
      <c r="D72" s="17">
        <f t="shared" si="62"/>
        <v>-4.6084094298142384</v>
      </c>
      <c r="E72" s="17">
        <f t="shared" si="63"/>
        <v>279.7487581014633</v>
      </c>
      <c r="F72" s="18">
        <f t="shared" si="64"/>
        <v>0.20788726271329447</v>
      </c>
      <c r="G72" s="19">
        <f t="shared" si="65"/>
        <v>6.1238999123934632E-4</v>
      </c>
      <c r="H72" s="19">
        <f t="shared" si="66"/>
        <v>-3.5643627112621973E-3</v>
      </c>
      <c r="I72" s="19">
        <f t="shared" si="67"/>
        <v>-2.9151795488810243E-4</v>
      </c>
    </row>
    <row r="73" spans="1:9" x14ac:dyDescent="0.2">
      <c r="A73" s="25" t="s">
        <v>32</v>
      </c>
      <c r="B73" s="26" t="s">
        <v>69</v>
      </c>
      <c r="C73" s="26">
        <v>701</v>
      </c>
      <c r="D73" s="17">
        <f t="shared" si="62"/>
        <v>47.90233493104013</v>
      </c>
      <c r="E73" s="17">
        <f t="shared" si="63"/>
        <v>291.91631153028436</v>
      </c>
      <c r="F73" s="18">
        <f t="shared" si="64"/>
        <v>0.29251049681640895</v>
      </c>
      <c r="G73" s="19">
        <f t="shared" si="65"/>
        <v>1.2774753439331065E-3</v>
      </c>
      <c r="H73" s="19">
        <f t="shared" si="66"/>
        <v>-3.1752074087135068E-3</v>
      </c>
      <c r="I73" s="19">
        <f t="shared" si="67"/>
        <v>3.7881274209912042E-3</v>
      </c>
    </row>
    <row r="74" spans="1:9" x14ac:dyDescent="0.2">
      <c r="A74" s="25" t="s">
        <v>18</v>
      </c>
      <c r="B74" s="26" t="s">
        <v>70</v>
      </c>
      <c r="C74" s="26">
        <v>902</v>
      </c>
      <c r="D74" s="17">
        <f t="shared" si="62"/>
        <v>46.416811748360153</v>
      </c>
      <c r="E74" s="17">
        <f t="shared" si="63"/>
        <v>258.99602242685091</v>
      </c>
      <c r="F74" s="18">
        <f t="shared" si="64"/>
        <v>0.69537515392484883</v>
      </c>
      <c r="G74" s="19">
        <f t="shared" si="65"/>
        <v>-1.5970781369217032E-3</v>
      </c>
      <c r="H74" s="19">
        <f t="shared" si="66"/>
        <v>-8.2132105728494852E-3</v>
      </c>
      <c r="I74" s="19">
        <f t="shared" si="67"/>
        <v>8.7914294958056412E-3</v>
      </c>
    </row>
    <row r="75" spans="1:9" x14ac:dyDescent="0.2">
      <c r="A75" s="25" t="s">
        <v>21</v>
      </c>
      <c r="B75" s="26" t="s">
        <v>99</v>
      </c>
      <c r="C75" s="26">
        <v>901</v>
      </c>
      <c r="D75" s="17">
        <f>O55</f>
        <v>-63.527584715912973</v>
      </c>
      <c r="E75" s="17">
        <f>P55</f>
        <v>114.40403109081988</v>
      </c>
      <c r="F75" s="18">
        <f>Q55</f>
        <v>0.65003171820464822</v>
      </c>
      <c r="G75" s="19">
        <f>K55</f>
        <v>-2.0895219515757639E-3</v>
      </c>
      <c r="H75" s="19">
        <f t="shared" ref="H75:I75" si="68">L55</f>
        <v>4.6054642641983118E-3</v>
      </c>
      <c r="I75" s="19">
        <f t="shared" si="68"/>
        <v>-1.0155639693509055E-2</v>
      </c>
    </row>
    <row r="76" spans="1:9" x14ac:dyDescent="0.2">
      <c r="A76" s="25" t="s">
        <v>23</v>
      </c>
      <c r="B76" s="26" t="s">
        <v>71</v>
      </c>
      <c r="C76" s="26">
        <v>920</v>
      </c>
      <c r="D76" s="17">
        <f t="shared" si="62"/>
        <v>-45.919676109480775</v>
      </c>
      <c r="E76" s="17">
        <f t="shared" si="63"/>
        <v>328.70748061318307</v>
      </c>
      <c r="F76" s="18">
        <f t="shared" si="64"/>
        <v>0.90935961013574196</v>
      </c>
      <c r="G76" s="19">
        <f t="shared" ref="G76:G84" si="69">G18+K$55</f>
        <v>9.434947926932169E-3</v>
      </c>
      <c r="H76" s="19">
        <f t="shared" ref="H76:H84" si="70">H18+L$55</f>
        <v>-5.7348511700900722E-3</v>
      </c>
      <c r="I76" s="19">
        <f t="shared" ref="I76:I84" si="71">I18+M$55</f>
        <v>-1.1401404098134825E-2</v>
      </c>
    </row>
    <row r="77" spans="1:9" x14ac:dyDescent="0.2">
      <c r="A77" s="25" t="s">
        <v>33</v>
      </c>
      <c r="B77" s="26" t="s">
        <v>72</v>
      </c>
      <c r="C77" s="26">
        <v>916</v>
      </c>
      <c r="D77" s="17">
        <f t="shared" si="62"/>
        <v>20.276487764174384</v>
      </c>
      <c r="E77" s="17">
        <f t="shared" si="63"/>
        <v>252.73248087815699</v>
      </c>
      <c r="F77" s="18">
        <f t="shared" si="64"/>
        <v>4.5351964910501685</v>
      </c>
      <c r="G77" s="19">
        <f t="shared" si="69"/>
        <v>-2.2039604292264606E-2</v>
      </c>
      <c r="H77" s="19">
        <f t="shared" si="70"/>
        <v>-7.0902566745700529E-2</v>
      </c>
      <c r="I77" s="19">
        <f t="shared" si="71"/>
        <v>2.7430916111531096E-2</v>
      </c>
    </row>
    <row r="78" spans="1:9" x14ac:dyDescent="0.2">
      <c r="A78" s="25" t="s">
        <v>26</v>
      </c>
      <c r="B78" s="26" t="s">
        <v>73</v>
      </c>
      <c r="C78" s="26">
        <v>201</v>
      </c>
      <c r="D78" s="17">
        <f t="shared" si="62"/>
        <v>-22.194044984218362</v>
      </c>
      <c r="E78" s="17">
        <f t="shared" si="63"/>
        <v>247.76410108574271</v>
      </c>
      <c r="F78" s="18">
        <f t="shared" si="64"/>
        <v>0.10725173216861024</v>
      </c>
      <c r="G78" s="19">
        <f t="shared" si="69"/>
        <v>-6.5588154404495717E-4</v>
      </c>
      <c r="H78" s="19">
        <f t="shared" si="70"/>
        <v>-1.6043145734202843E-3</v>
      </c>
      <c r="I78" s="19">
        <f t="shared" si="71"/>
        <v>-7.0709846623011677E-4</v>
      </c>
    </row>
    <row r="79" spans="1:9" x14ac:dyDescent="0.2">
      <c r="A79" s="25" t="s">
        <v>25</v>
      </c>
      <c r="B79" s="26" t="s">
        <v>74</v>
      </c>
      <c r="C79" s="26">
        <v>950</v>
      </c>
      <c r="D79" s="17">
        <f t="shared" si="62"/>
        <v>22.954649546291851</v>
      </c>
      <c r="E79" s="17">
        <f t="shared" si="63"/>
        <v>254.45217619775485</v>
      </c>
      <c r="F79" s="18">
        <f t="shared" si="64"/>
        <v>0.14615434630788515</v>
      </c>
      <c r="G79" s="19">
        <f t="shared" si="69"/>
        <v>-6.2960007924001919E-4</v>
      </c>
      <c r="H79" s="19">
        <f t="shared" si="70"/>
        <v>-2.2629281338785888E-3</v>
      </c>
      <c r="I79" s="19">
        <f t="shared" si="71"/>
        <v>9.9484723337596274E-4</v>
      </c>
    </row>
    <row r="80" spans="1:9" x14ac:dyDescent="0.2">
      <c r="A80" s="25" t="s">
        <v>34</v>
      </c>
      <c r="B80" s="26" t="s">
        <v>75</v>
      </c>
      <c r="C80" s="26">
        <v>709</v>
      </c>
      <c r="D80" s="17">
        <f t="shared" si="62"/>
        <v>50.233974986703274</v>
      </c>
      <c r="E80" s="17">
        <f t="shared" si="63"/>
        <v>275.91964199019202</v>
      </c>
      <c r="F80" s="18">
        <f t="shared" si="64"/>
        <v>0.33926434313973153</v>
      </c>
      <c r="G80" s="19">
        <f t="shared" si="69"/>
        <v>3.9062551422542691E-4</v>
      </c>
      <c r="H80" s="19">
        <f t="shared" si="70"/>
        <v>-3.7673732600295691E-3</v>
      </c>
      <c r="I80" s="19">
        <f t="shared" si="71"/>
        <v>4.5514684622065468E-3</v>
      </c>
    </row>
    <row r="81" spans="1:11" x14ac:dyDescent="0.2">
      <c r="A81" s="25" t="s">
        <v>35</v>
      </c>
      <c r="B81" s="26" t="s">
        <v>76</v>
      </c>
      <c r="C81" s="26">
        <v>970</v>
      </c>
      <c r="D81" s="17">
        <f t="shared" si="62"/>
        <v>-32.274934503386454</v>
      </c>
      <c r="E81" s="17">
        <f t="shared" si="63"/>
        <v>249.16785121902308</v>
      </c>
      <c r="F81" s="18">
        <f t="shared" si="64"/>
        <v>0.10576521814714358</v>
      </c>
      <c r="G81" s="19">
        <f t="shared" si="69"/>
        <v>-5.5504947243899673E-4</v>
      </c>
      <c r="H81" s="19">
        <f t="shared" si="70"/>
        <v>-1.4587119289154417E-3</v>
      </c>
      <c r="I81" s="19">
        <f t="shared" si="71"/>
        <v>-9.8570571644636742E-4</v>
      </c>
    </row>
    <row r="82" spans="1:11" x14ac:dyDescent="0.2">
      <c r="A82" s="25" t="s">
        <v>27</v>
      </c>
      <c r="B82" s="26" t="s">
        <v>77</v>
      </c>
      <c r="C82" s="26">
        <v>590</v>
      </c>
      <c r="D82" s="17">
        <f t="shared" si="62"/>
        <v>50.229432234460447</v>
      </c>
      <c r="E82" s="17">
        <f t="shared" si="63"/>
        <v>265.22178220268052</v>
      </c>
      <c r="F82" s="18">
        <f t="shared" si="64"/>
        <v>0.33705433793493567</v>
      </c>
      <c r="G82" s="19">
        <f t="shared" si="69"/>
        <v>-3.1347548117204396E-4</v>
      </c>
      <c r="H82" s="19">
        <f t="shared" si="70"/>
        <v>-3.7501774362959589E-3</v>
      </c>
      <c r="I82" s="19">
        <f t="shared" si="71"/>
        <v>4.5215213373299302E-3</v>
      </c>
    </row>
    <row r="83" spans="1:11" x14ac:dyDescent="0.2">
      <c r="A83" s="25" t="s">
        <v>36</v>
      </c>
      <c r="B83" s="26" t="s">
        <v>78</v>
      </c>
      <c r="C83" s="26">
        <v>952</v>
      </c>
      <c r="D83" s="17">
        <f t="shared" si="62"/>
        <v>-29.864740485176412</v>
      </c>
      <c r="E83" s="17">
        <f t="shared" si="63"/>
        <v>323.15030061445907</v>
      </c>
      <c r="F83" s="18">
        <f t="shared" si="64"/>
        <v>1.3607172243088417</v>
      </c>
      <c r="G83" s="19">
        <f t="shared" si="69"/>
        <v>1.6480522153991935E-2</v>
      </c>
      <c r="H83" s="19">
        <f t="shared" si="70"/>
        <v>-1.2351316178754908E-2</v>
      </c>
      <c r="I83" s="19">
        <f t="shared" si="71"/>
        <v>-1.1825911273560587E-2</v>
      </c>
    </row>
    <row r="84" spans="1:11" x14ac:dyDescent="0.2">
      <c r="A84" s="25" t="s">
        <v>37</v>
      </c>
      <c r="B84" s="26" t="s">
        <v>79</v>
      </c>
      <c r="C84" s="26">
        <v>629</v>
      </c>
      <c r="D84" s="17">
        <f t="shared" si="62"/>
        <v>63.406048885664198</v>
      </c>
      <c r="E84" s="17">
        <f t="shared" si="63"/>
        <v>243.5655827577479</v>
      </c>
      <c r="F84" s="18">
        <f t="shared" si="64"/>
        <v>0.33433987358993916</v>
      </c>
      <c r="G84" s="19">
        <f t="shared" si="69"/>
        <v>-1.1629133045495846E-3</v>
      </c>
      <c r="H84" s="19">
        <f t="shared" si="70"/>
        <v>-2.3391445284520187E-3</v>
      </c>
      <c r="I84" s="19">
        <f t="shared" si="71"/>
        <v>5.2179623011609239E-3</v>
      </c>
    </row>
    <row r="86" spans="1:11" x14ac:dyDescent="0.2">
      <c r="G86" s="44"/>
      <c r="H86" s="44"/>
      <c r="I86" s="44"/>
    </row>
    <row r="89" spans="1:11" x14ac:dyDescent="0.2">
      <c r="K89"/>
    </row>
  </sheetData>
  <phoneticPr fontId="4" type="noConversion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  <ignoredErrors>
    <ignoredError sqref="M15:M16 M17 O25:Q25 M11:M12 E63 E66 E69 D75:F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Paleoresearch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 Schettino</dc:creator>
  <cp:lastModifiedBy>Antonio</cp:lastModifiedBy>
  <dcterms:created xsi:type="dcterms:W3CDTF">1998-12-29T17:02:11Z</dcterms:created>
  <dcterms:modified xsi:type="dcterms:W3CDTF">2014-08-12T17:17:11Z</dcterms:modified>
</cp:coreProperties>
</file>