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228" windowWidth="17400" windowHeight="8916" firstSheet="2" activeTab="5"/>
  </bookViews>
  <sheets>
    <sheet name="1.Data" sheetId="1" r:id="rId1"/>
    <sheet name="2. Mean and variance estimates" sheetId="2" r:id="rId2"/>
    <sheet name="3. How many high mu drivers" sheetId="3" r:id="rId3"/>
    <sheet name="4. Gamma with k=4, 5, 6, 7" sheetId="4" r:id="rId4"/>
    <sheet name="5. Anticipating Benefit" sheetId="5" r:id="rId5"/>
    <sheet name="6. NB Fit" sheetId="6" r:id="rId6"/>
    <sheet name="Sheet2" sheetId="7" r:id="rId7"/>
  </sheets>
  <definedNames>
    <definedName name="_Ref332467384" localSheetId="1">'2. Mean and variance estimates'!$L$4</definedName>
    <definedName name="_Ref332467492" localSheetId="1">'2. Mean and variance estimates'!$L$6</definedName>
  </definedNames>
  <calcPr calcId="125725"/>
</workbook>
</file>

<file path=xl/calcChain.xml><?xml version="1.0" encoding="utf-8"?>
<calcChain xmlns="http://schemas.openxmlformats.org/spreadsheetml/2006/main">
  <c r="I25" i="4"/>
  <c r="J25"/>
  <c r="J24"/>
  <c r="J23"/>
  <c r="J22"/>
  <c r="J21"/>
  <c r="I24"/>
  <c r="I23"/>
  <c r="I22"/>
  <c r="I21"/>
  <c r="B44"/>
  <c r="B42"/>
  <c r="B40"/>
  <c r="B38"/>
  <c r="B36"/>
  <c r="B34"/>
  <c r="B32"/>
  <c r="B30"/>
  <c r="B28"/>
  <c r="B26"/>
  <c r="B24"/>
  <c r="B22"/>
  <c r="B20"/>
  <c r="B18"/>
  <c r="B16"/>
  <c r="B14"/>
  <c r="B12"/>
  <c r="B10"/>
  <c r="B8"/>
  <c r="G25"/>
  <c r="E3"/>
  <c r="E4" s="1"/>
  <c r="B45" s="1"/>
  <c r="C8" i="5" l="1"/>
  <c r="D8" s="1"/>
  <c r="C9"/>
  <c r="D9" s="1"/>
  <c r="C7"/>
  <c r="D7" s="1"/>
  <c r="C6"/>
  <c r="D6" s="1"/>
  <c r="B7" i="4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C11" i="2"/>
  <c r="E3" i="3"/>
  <c r="E4" s="1"/>
  <c r="F11" i="2"/>
  <c r="D11"/>
  <c r="E10"/>
  <c r="E9"/>
  <c r="E8"/>
  <c r="E7"/>
  <c r="E6"/>
  <c r="E5"/>
  <c r="E4"/>
  <c r="E3"/>
  <c r="E11" s="1"/>
  <c r="D10"/>
  <c r="D9"/>
  <c r="D8"/>
  <c r="D7"/>
  <c r="D6"/>
  <c r="D5"/>
  <c r="D4"/>
  <c r="D3"/>
  <c r="C10"/>
  <c r="C9"/>
  <c r="C8"/>
  <c r="C7"/>
  <c r="C6"/>
  <c r="C5"/>
  <c r="C4"/>
  <c r="C3"/>
  <c r="B12" i="1"/>
  <c r="D10" i="5" l="1"/>
  <c r="B44" i="3"/>
  <c r="B42"/>
  <c r="B40"/>
  <c r="B38"/>
  <c r="B36"/>
  <c r="B34"/>
  <c r="B32"/>
  <c r="B30"/>
  <c r="B28"/>
  <c r="B26"/>
  <c r="B13"/>
  <c r="B7"/>
  <c r="B45"/>
  <c r="B43"/>
  <c r="B41"/>
  <c r="B39"/>
  <c r="B37"/>
  <c r="B35"/>
  <c r="B33"/>
  <c r="B31"/>
  <c r="B29"/>
  <c r="B27"/>
  <c r="B25"/>
  <c r="B24"/>
  <c r="B22"/>
  <c r="B20"/>
  <c r="B18"/>
  <c r="B16"/>
  <c r="B14"/>
  <c r="B12"/>
  <c r="B10"/>
  <c r="B8"/>
  <c r="B23"/>
  <c r="B21"/>
  <c r="B19"/>
  <c r="B17"/>
  <c r="B15"/>
  <c r="B11"/>
  <c r="B9"/>
</calcChain>
</file>

<file path=xl/sharedStrings.xml><?xml version="1.0" encoding="utf-8"?>
<sst xmlns="http://schemas.openxmlformats.org/spreadsheetml/2006/main" count="52" uniqueCount="31">
  <si>
    <t>Connecticut drivers (1931-1936)</t>
  </si>
  <si>
    <t>k</t>
  </si>
  <si>
    <t>n(k)</t>
  </si>
  <si>
    <t>Total</t>
  </si>
  <si>
    <t>A * C</t>
  </si>
  <si>
    <t>B/B$11</t>
  </si>
  <si>
    <r>
      <t>(A-D$11)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*C</t>
    </r>
  </si>
  <si>
    <t>Data</t>
  </si>
  <si>
    <t>Compute a and b</t>
  </si>
  <si>
    <t>a=</t>
  </si>
  <si>
    <t>b=</t>
  </si>
  <si>
    <t>m</t>
  </si>
  <si>
    <t>(b+k)/(a+1)</t>
  </si>
  <si>
    <t>Computations</t>
  </si>
  <si>
    <t>Sums</t>
  </si>
  <si>
    <t>Cumulative PDF</t>
  </si>
  <si>
    <t>`</t>
  </si>
  <si>
    <t>Positives</t>
  </si>
  <si>
    <t>Correct</t>
  </si>
  <si>
    <r>
      <t>P(</t>
    </r>
    <r>
      <rPr>
        <b/>
        <sz val="11"/>
        <color rgb="FFFF0000"/>
        <rFont val="Symbol"/>
        <family val="1"/>
        <charset val="2"/>
      </rPr>
      <t>m</t>
    </r>
    <r>
      <rPr>
        <b/>
        <sz val="11"/>
        <color rgb="FFFF0000"/>
        <rFont val="Calibri"/>
        <family val="2"/>
        <scheme val="minor"/>
      </rPr>
      <t>&lt;=1.2)</t>
    </r>
  </si>
  <si>
    <r>
      <t>E</t>
    </r>
    <r>
      <rPr>
        <b/>
        <sz val="12"/>
        <color theme="1"/>
        <rFont val="Symbol"/>
        <family val="1"/>
        <charset val="2"/>
      </rPr>
      <t>{m</t>
    </r>
    <r>
      <rPr>
        <b/>
        <sz val="12"/>
        <color theme="1"/>
        <rFont val="Calibri"/>
        <family val="2"/>
        <scheme val="minor"/>
      </rPr>
      <t>|k}</t>
    </r>
  </si>
  <si>
    <r>
      <rPr>
        <sz val="14"/>
        <color theme="1"/>
        <rFont val="Calibri"/>
        <family val="2"/>
        <scheme val="minor"/>
      </rPr>
      <t xml:space="preserve">Proportion of drivers with </t>
    </r>
    <r>
      <rPr>
        <sz val="14"/>
        <color theme="1"/>
        <rFont val="Symbol"/>
        <family val="1"/>
        <charset val="2"/>
      </rPr>
      <t>m</t>
    </r>
    <r>
      <rPr>
        <sz val="14"/>
        <color theme="1"/>
        <rFont val="Calibri"/>
        <family val="2"/>
        <scheme val="minor"/>
      </rPr>
      <t xml:space="preserve"> less than this</t>
    </r>
  </si>
  <si>
    <r>
      <t>We used GAMMADIST(</t>
    </r>
    <r>
      <rPr>
        <sz val="14"/>
        <color theme="1"/>
        <rFont val="Symbol"/>
        <family val="1"/>
        <charset val="2"/>
      </rPr>
      <t>m</t>
    </r>
    <r>
      <rPr>
        <sz val="14"/>
        <color theme="1"/>
        <rFont val="Calibri"/>
        <family val="2"/>
        <scheme val="minor"/>
      </rPr>
      <t>, b, 1/a)</t>
    </r>
  </si>
  <si>
    <t>Now use b+k instead of b and a+1 instead of a</t>
  </si>
  <si>
    <t>No. Of Drivers</t>
  </si>
  <si>
    <t>PDF</t>
  </si>
  <si>
    <t>a</t>
  </si>
  <si>
    <t>b</t>
  </si>
  <si>
    <t>ln[p(k)]</t>
  </si>
  <si>
    <t>n(k)ln[p(k)]</t>
  </si>
  <si>
    <t>Fitted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</si>
</sst>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0.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color theme="1"/>
      <name val="Symbol"/>
      <family val="1"/>
      <charset val="2"/>
    </font>
    <font>
      <sz val="11"/>
      <color theme="0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Symbol"/>
      <family val="1"/>
      <charset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Symbol"/>
      <family val="1"/>
      <charset val="2"/>
    </font>
    <font>
      <sz val="14"/>
      <color theme="1"/>
      <name val="Calibri"/>
      <family val="2"/>
      <scheme val="minor"/>
    </font>
    <font>
      <sz val="14"/>
      <color theme="1"/>
      <name val="Symbol"/>
      <family val="1"/>
      <charset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/>
    <xf numFmtId="165" fontId="0" fillId="3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2" xfId="0" applyFill="1" applyBorder="1"/>
    <xf numFmtId="0" fontId="0" fillId="4" borderId="2" xfId="0" applyFill="1" applyBorder="1"/>
    <xf numFmtId="0" fontId="0" fillId="2" borderId="3" xfId="0" applyFill="1" applyBorder="1"/>
    <xf numFmtId="0" fontId="0" fillId="4" borderId="3" xfId="0" applyFill="1" applyBorder="1" applyAlignment="1">
      <alignment horizontal="right"/>
    </xf>
    <xf numFmtId="2" fontId="0" fillId="4" borderId="4" xfId="0" applyNumberFormat="1" applyFill="1" applyBorder="1"/>
    <xf numFmtId="0" fontId="0" fillId="2" borderId="5" xfId="0" applyFill="1" applyBorder="1"/>
    <xf numFmtId="0" fontId="0" fillId="4" borderId="5" xfId="0" applyFill="1" applyBorder="1" applyAlignment="1">
      <alignment horizontal="right"/>
    </xf>
    <xf numFmtId="2" fontId="0" fillId="4" borderId="6" xfId="0" applyNumberFormat="1" applyFill="1" applyBorder="1"/>
    <xf numFmtId="2" fontId="0" fillId="0" borderId="0" xfId="0" applyNumberFormat="1"/>
    <xf numFmtId="164" fontId="0" fillId="0" borderId="0" xfId="0" applyNumberFormat="1"/>
    <xf numFmtId="0" fontId="1" fillId="2" borderId="7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0" fillId="2" borderId="7" xfId="0" applyFill="1" applyBorder="1" applyAlignment="1"/>
    <xf numFmtId="165" fontId="0" fillId="3" borderId="7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0" fontId="1" fillId="2" borderId="0" xfId="0" applyFont="1" applyFill="1" applyAlignment="1"/>
    <xf numFmtId="165" fontId="1" fillId="0" borderId="0" xfId="0" applyNumberFormat="1" applyFont="1" applyAlignment="1">
      <alignment horizontal="center"/>
    </xf>
    <xf numFmtId="0" fontId="1" fillId="2" borderId="1" xfId="0" applyFont="1" applyFill="1" applyBorder="1"/>
    <xf numFmtId="0" fontId="1" fillId="4" borderId="1" xfId="0" applyFont="1" applyFill="1" applyBorder="1"/>
    <xf numFmtId="0" fontId="5" fillId="6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2" fontId="0" fillId="6" borderId="0" xfId="0" applyNumberFormat="1" applyFill="1"/>
    <xf numFmtId="165" fontId="0" fillId="6" borderId="0" xfId="0" applyNumberFormat="1" applyFill="1"/>
    <xf numFmtId="0" fontId="0" fillId="0" borderId="0" xfId="0" applyFill="1" applyBorder="1"/>
    <xf numFmtId="164" fontId="0" fillId="0" borderId="0" xfId="0" applyNumberFormat="1" applyFill="1" applyBorder="1"/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" fontId="0" fillId="0" borderId="0" xfId="0" applyNumberFormat="1"/>
    <xf numFmtId="0" fontId="7" fillId="0" borderId="0" xfId="0" applyFont="1"/>
    <xf numFmtId="164" fontId="0" fillId="0" borderId="0" xfId="0" applyNumberFormat="1" applyFill="1"/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9" fillId="3" borderId="7" xfId="0" applyFont="1" applyFill="1" applyBorder="1" applyAlignment="1">
      <alignment horizontal="center"/>
    </xf>
    <xf numFmtId="1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66" fontId="10" fillId="5" borderId="0" xfId="0" applyNumberFormat="1" applyFont="1" applyFill="1" applyAlignment="1">
      <alignment horizontal="center"/>
    </xf>
    <xf numFmtId="166" fontId="10" fillId="5" borderId="8" xfId="0" applyNumberFormat="1" applyFont="1" applyFill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166" fontId="9" fillId="5" borderId="0" xfId="0" applyNumberFormat="1" applyFont="1" applyFill="1" applyAlignment="1">
      <alignment horizontal="center"/>
    </xf>
    <xf numFmtId="0" fontId="12" fillId="0" borderId="0" xfId="0" applyFont="1"/>
    <xf numFmtId="0" fontId="9" fillId="0" borderId="0" xfId="0" applyFont="1"/>
    <xf numFmtId="0" fontId="9" fillId="0" borderId="1" xfId="0" applyFont="1" applyBorder="1"/>
    <xf numFmtId="0" fontId="9" fillId="0" borderId="2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2" fontId="0" fillId="2" borderId="4" xfId="0" applyNumberFormat="1" applyFill="1" applyBorder="1"/>
    <xf numFmtId="2" fontId="0" fillId="2" borderId="6" xfId="0" applyNumberFormat="1" applyFill="1" applyBorder="1"/>
    <xf numFmtId="0" fontId="0" fillId="4" borderId="3" xfId="0" applyFill="1" applyBorder="1" applyAlignment="1">
      <alignment horizontal="right" vertical="center"/>
    </xf>
    <xf numFmtId="0" fontId="0" fillId="4" borderId="5" xfId="0" applyFill="1" applyBorder="1" applyAlignment="1">
      <alignment horizontal="right" vertical="center"/>
    </xf>
    <xf numFmtId="164" fontId="0" fillId="2" borderId="4" xfId="0" applyNumberFormat="1" applyFill="1" applyBorder="1" applyAlignment="1">
      <alignment horizontal="left" vertical="center"/>
    </xf>
    <xf numFmtId="164" fontId="0" fillId="2" borderId="6" xfId="0" applyNumberFormat="1" applyFill="1" applyBorder="1" applyAlignment="1">
      <alignment horizontal="left" vertical="center"/>
    </xf>
    <xf numFmtId="164" fontId="0" fillId="4" borderId="4" xfId="0" applyNumberFormat="1" applyFill="1" applyBorder="1" applyAlignment="1">
      <alignment horizontal="left" vertical="center"/>
    </xf>
    <xf numFmtId="164" fontId="0" fillId="4" borderId="6" xfId="0" applyNumberFormat="1" applyFill="1" applyBorder="1" applyAlignment="1">
      <alignment horizontal="left" vertical="center"/>
    </xf>
    <xf numFmtId="0" fontId="10" fillId="7" borderId="0" xfId="0" applyFont="1" applyFill="1"/>
    <xf numFmtId="164" fontId="10" fillId="7" borderId="0" xfId="0" applyNumberFormat="1" applyFont="1" applyFill="1"/>
    <xf numFmtId="0" fontId="10" fillId="7" borderId="0" xfId="0" applyFont="1" applyFill="1" applyAlignment="1">
      <alignment horizontal="right" vertical="center"/>
    </xf>
    <xf numFmtId="164" fontId="9" fillId="8" borderId="7" xfId="0" applyNumberFormat="1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2" fontId="10" fillId="6" borderId="0" xfId="0" applyNumberFormat="1" applyFont="1" applyFill="1" applyAlignment="1">
      <alignment horizontal="center"/>
    </xf>
    <xf numFmtId="0" fontId="9" fillId="9" borderId="7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1" fontId="0" fillId="10" borderId="0" xfId="0" applyNumberFormat="1" applyFill="1"/>
    <xf numFmtId="0" fontId="0" fillId="10" borderId="0" xfId="0" applyFill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1" xfId="0" applyNumberFormat="1" applyBorder="1"/>
    <xf numFmtId="164" fontId="0" fillId="0" borderId="12" xfId="0" applyNumberFormat="1" applyBorder="1"/>
    <xf numFmtId="0" fontId="7" fillId="5" borderId="0" xfId="0" applyFont="1" applyFill="1"/>
    <xf numFmtId="0" fontId="0" fillId="8" borderId="8" xfId="0" applyFill="1" applyBorder="1" applyAlignment="1">
      <alignment horizontal="center"/>
    </xf>
    <xf numFmtId="0" fontId="0" fillId="11" borderId="8" xfId="0" applyFill="1" applyBorder="1"/>
    <xf numFmtId="0" fontId="0" fillId="9" borderId="8" xfId="0" applyFill="1" applyBorder="1"/>
    <xf numFmtId="0" fontId="0" fillId="12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D4F7F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png"/><Relationship Id="rId4" Type="http://schemas.openxmlformats.org/officeDocument/2006/relationships/image" Target="../media/image7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4" Type="http://schemas.openxmlformats.org/officeDocument/2006/relationships/image" Target="../media/image10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525780</xdr:colOff>
      <xdr:row>2</xdr:row>
      <xdr:rowOff>38100</xdr:rowOff>
    </xdr:from>
    <xdr:to>
      <xdr:col>5</xdr:col>
      <xdr:colOff>333375</xdr:colOff>
      <xdr:row>10</xdr:row>
      <xdr:rowOff>68580</xdr:rowOff>
    </xdr:to>
    <xdr:cxnSp macro="">
      <xdr:nvCxnSpPr>
        <xdr:cNvPr id="11" name="Straight Arrow Connector 10"/>
        <xdr:cNvCxnSpPr/>
      </xdr:nvCxnSpPr>
      <xdr:spPr>
        <a:xfrm flipV="1">
          <a:off x="2773680" y="447675"/>
          <a:ext cx="1274445" cy="155448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640080</xdr:colOff>
      <xdr:row>5</xdr:row>
      <xdr:rowOff>123825</xdr:rowOff>
    </xdr:from>
    <xdr:to>
      <xdr:col>6</xdr:col>
      <xdr:colOff>47625</xdr:colOff>
      <xdr:row>10</xdr:row>
      <xdr:rowOff>114300</xdr:rowOff>
    </xdr:to>
    <xdr:cxnSp macro="">
      <xdr:nvCxnSpPr>
        <xdr:cNvPr id="13" name="Straight Arrow Connector 12"/>
        <xdr:cNvCxnSpPr/>
      </xdr:nvCxnSpPr>
      <xdr:spPr>
        <a:xfrm flipV="1">
          <a:off x="3497580" y="1104900"/>
          <a:ext cx="874395" cy="942975"/>
        </a:xfrm>
        <a:prstGeom prst="straightConnector1">
          <a:avLst/>
        </a:prstGeom>
        <a:ln>
          <a:tailEnd type="arrow"/>
        </a:ln>
      </xdr:spPr>
      <xdr:style>
        <a:lnRef idx="2">
          <a:schemeClr val="accent5"/>
        </a:lnRef>
        <a:fillRef idx="0">
          <a:schemeClr val="accent5"/>
        </a:fillRef>
        <a:effectRef idx="1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533400</xdr:colOff>
      <xdr:row>8</xdr:row>
      <xdr:rowOff>133350</xdr:rowOff>
    </xdr:from>
    <xdr:to>
      <xdr:col>6</xdr:col>
      <xdr:colOff>409575</xdr:colOff>
      <xdr:row>10</xdr:row>
      <xdr:rowOff>121920</xdr:rowOff>
    </xdr:to>
    <xdr:cxnSp macro="">
      <xdr:nvCxnSpPr>
        <xdr:cNvPr id="15" name="Straight Arrow Connector 14"/>
        <xdr:cNvCxnSpPr/>
      </xdr:nvCxnSpPr>
      <xdr:spPr>
        <a:xfrm flipV="1">
          <a:off x="4248150" y="1685925"/>
          <a:ext cx="485775" cy="369570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389448</xdr:colOff>
      <xdr:row>7</xdr:row>
      <xdr:rowOff>57150</xdr:rowOff>
    </xdr:from>
    <xdr:to>
      <xdr:col>10</xdr:col>
      <xdr:colOff>443764</xdr:colOff>
      <xdr:row>10</xdr:row>
      <xdr:rowOff>68757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9057" r="29057" b="11350"/>
        <a:stretch>
          <a:fillRect/>
        </a:stretch>
      </xdr:blipFill>
      <xdr:spPr bwMode="auto">
        <a:xfrm>
          <a:off x="4770948" y="1365250"/>
          <a:ext cx="2492716" cy="564057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67344</xdr:colOff>
      <xdr:row>4</xdr:row>
      <xdr:rowOff>50800</xdr:rowOff>
    </xdr:from>
    <xdr:to>
      <xdr:col>11</xdr:col>
      <xdr:colOff>268424</xdr:colOff>
      <xdr:row>7</xdr:row>
      <xdr:rowOff>24470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3004" r="22398" b="12045"/>
        <a:stretch>
          <a:fillRect/>
        </a:stretch>
      </xdr:blipFill>
      <xdr:spPr bwMode="auto">
        <a:xfrm>
          <a:off x="4448844" y="806450"/>
          <a:ext cx="3249080" cy="52612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357633</xdr:colOff>
      <xdr:row>0</xdr:row>
      <xdr:rowOff>165100</xdr:rowOff>
    </xdr:from>
    <xdr:to>
      <xdr:col>10</xdr:col>
      <xdr:colOff>18363</xdr:colOff>
      <xdr:row>3</xdr:row>
      <xdr:rowOff>172904</xdr:rowOff>
    </xdr:to>
    <xdr:pic>
      <xdr:nvPicPr>
        <xdr:cNvPr id="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27241" r="27241" b="11083"/>
        <a:stretch>
          <a:fillRect/>
        </a:stretch>
      </xdr:blipFill>
      <xdr:spPr bwMode="auto">
        <a:xfrm>
          <a:off x="4129533" y="165100"/>
          <a:ext cx="2708730" cy="5793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403860</xdr:colOff>
      <xdr:row>1</xdr:row>
      <xdr:rowOff>68580</xdr:rowOff>
    </xdr:from>
    <xdr:to>
      <xdr:col>8</xdr:col>
      <xdr:colOff>205740</xdr:colOff>
      <xdr:row>3</xdr:row>
      <xdr:rowOff>106680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099560" y="259080"/>
          <a:ext cx="1722120" cy="4114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408317</xdr:colOff>
      <xdr:row>6</xdr:row>
      <xdr:rowOff>9525</xdr:rowOff>
    </xdr:from>
    <xdr:to>
      <xdr:col>5</xdr:col>
      <xdr:colOff>371648</xdr:colOff>
      <xdr:row>7</xdr:row>
      <xdr:rowOff>37720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6659" r="61141" b="25385"/>
        <a:stretch>
          <a:fillRect/>
        </a:stretch>
      </xdr:blipFill>
      <xdr:spPr bwMode="auto">
        <a:xfrm>
          <a:off x="2160917" y="1145598"/>
          <a:ext cx="1909895" cy="208304"/>
        </a:xfrm>
        <a:prstGeom prst="rect">
          <a:avLst/>
        </a:prstGeom>
        <a:noFill/>
      </xdr:spPr>
    </xdr:pic>
    <xdr:clientData/>
  </xdr:twoCellAnchor>
  <xdr:twoCellAnchor>
    <xdr:from>
      <xdr:col>1</xdr:col>
      <xdr:colOff>1095376</xdr:colOff>
      <xdr:row>9</xdr:row>
      <xdr:rowOff>114300</xdr:rowOff>
    </xdr:from>
    <xdr:to>
      <xdr:col>2</xdr:col>
      <xdr:colOff>586740</xdr:colOff>
      <xdr:row>11</xdr:row>
      <xdr:rowOff>76200</xdr:rowOff>
    </xdr:to>
    <xdr:cxnSp macro="">
      <xdr:nvCxnSpPr>
        <xdr:cNvPr id="10" name="Straight Arrow Connector 9"/>
        <xdr:cNvCxnSpPr/>
      </xdr:nvCxnSpPr>
      <xdr:spPr>
        <a:xfrm flipH="1" flipV="1">
          <a:off x="1704976" y="1836420"/>
          <a:ext cx="634364" cy="32766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</xdr:colOff>
      <xdr:row>9</xdr:row>
      <xdr:rowOff>106680</xdr:rowOff>
    </xdr:from>
    <xdr:to>
      <xdr:col>7</xdr:col>
      <xdr:colOff>304800</xdr:colOff>
      <xdr:row>11</xdr:row>
      <xdr:rowOff>76200</xdr:rowOff>
    </xdr:to>
    <xdr:cxnSp macro="">
      <xdr:nvCxnSpPr>
        <xdr:cNvPr id="8" name="Straight Arrow Connector 7"/>
        <xdr:cNvCxnSpPr/>
      </xdr:nvCxnSpPr>
      <xdr:spPr>
        <a:xfrm flipH="1" flipV="1">
          <a:off x="640080" y="1828800"/>
          <a:ext cx="4678680" cy="335280"/>
        </a:xfrm>
        <a:prstGeom prst="straightConnector1">
          <a:avLst/>
        </a:prstGeom>
        <a:ln w="19050">
          <a:solidFill>
            <a:srgbClr val="FF0000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130653</xdr:colOff>
      <xdr:row>1</xdr:row>
      <xdr:rowOff>180109</xdr:rowOff>
    </xdr:from>
    <xdr:to>
      <xdr:col>1</xdr:col>
      <xdr:colOff>47917</xdr:colOff>
      <xdr:row>3</xdr:row>
      <xdr:rowOff>22037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44797" r="44797" b="21859"/>
        <a:stretch>
          <a:fillRect/>
        </a:stretch>
      </xdr:blipFill>
      <xdr:spPr bwMode="auto">
        <a:xfrm>
          <a:off x="130653" y="374073"/>
          <a:ext cx="526864" cy="2160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118139</xdr:colOff>
      <xdr:row>3</xdr:row>
      <xdr:rowOff>13854</xdr:rowOff>
    </xdr:from>
    <xdr:to>
      <xdr:col>1</xdr:col>
      <xdr:colOff>55777</xdr:colOff>
      <xdr:row>4</xdr:row>
      <xdr:rowOff>30261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45402" r="45402" b="25385"/>
        <a:stretch>
          <a:fillRect/>
        </a:stretch>
      </xdr:blipFill>
      <xdr:spPr bwMode="auto">
        <a:xfrm>
          <a:off x="118139" y="581890"/>
          <a:ext cx="547238" cy="2103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2</xdr:row>
      <xdr:rowOff>1</xdr:rowOff>
    </xdr:from>
    <xdr:to>
      <xdr:col>0</xdr:col>
      <xdr:colOff>426720</xdr:colOff>
      <xdr:row>3</xdr:row>
      <xdr:rowOff>27847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1920" y="400051"/>
          <a:ext cx="304800" cy="218346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3</xdr:row>
      <xdr:rowOff>22860</xdr:rowOff>
    </xdr:from>
    <xdr:to>
      <xdr:col>0</xdr:col>
      <xdr:colOff>464820</xdr:colOff>
      <xdr:row>4</xdr:row>
      <xdr:rowOff>56271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52400" y="613410"/>
          <a:ext cx="312420" cy="233436"/>
        </a:xfrm>
        <a:prstGeom prst="rect">
          <a:avLst/>
        </a:prstGeom>
        <a:noFill/>
      </xdr:spPr>
    </xdr:pic>
    <xdr:clientData/>
  </xdr:twoCellAnchor>
  <xdr:twoCellAnchor>
    <xdr:from>
      <xdr:col>5</xdr:col>
      <xdr:colOff>403860</xdr:colOff>
      <xdr:row>1</xdr:row>
      <xdr:rowOff>68580</xdr:rowOff>
    </xdr:from>
    <xdr:to>
      <xdr:col>8</xdr:col>
      <xdr:colOff>205740</xdr:colOff>
      <xdr:row>3</xdr:row>
      <xdr:rowOff>106680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994785" y="268605"/>
          <a:ext cx="1668780" cy="4286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260985</xdr:colOff>
      <xdr:row>6</xdr:row>
      <xdr:rowOff>5714</xdr:rowOff>
    </xdr:from>
    <xdr:to>
      <xdr:col>10</xdr:col>
      <xdr:colOff>70485</xdr:colOff>
      <xdr:row>10</xdr:row>
      <xdr:rowOff>34289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24164" r="24197"/>
        <a:stretch>
          <a:fillRect/>
        </a:stretch>
      </xdr:blipFill>
      <xdr:spPr bwMode="auto">
        <a:xfrm>
          <a:off x="2013585" y="1133474"/>
          <a:ext cx="4899660" cy="76009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55384</xdr:colOff>
      <xdr:row>0</xdr:row>
      <xdr:rowOff>62865</xdr:rowOff>
    </xdr:from>
    <xdr:to>
      <xdr:col>6</xdr:col>
      <xdr:colOff>29956</xdr:colOff>
      <xdr:row>2</xdr:row>
      <xdr:rowOff>98625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7241" r="27241" b="15037"/>
        <a:stretch>
          <a:fillRect/>
        </a:stretch>
      </xdr:blipFill>
      <xdr:spPr bwMode="auto">
        <a:xfrm>
          <a:off x="1274584" y="62865"/>
          <a:ext cx="2809212" cy="43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A2" sqref="A2"/>
    </sheetView>
  </sheetViews>
  <sheetFormatPr defaultRowHeight="14.4"/>
  <cols>
    <col min="1" max="1" width="16.44140625" customWidth="1"/>
    <col min="2" max="2" width="15.44140625" customWidth="1"/>
  </cols>
  <sheetData>
    <row r="1" spans="1:2" s="56" customFormat="1" ht="16.2" thickBot="1">
      <c r="A1" s="56" t="s">
        <v>0</v>
      </c>
    </row>
    <row r="2" spans="1:2" s="56" customFormat="1" ht="16.2" thickTop="1">
      <c r="A2" s="57">
        <v>1</v>
      </c>
      <c r="B2" s="58" t="s">
        <v>24</v>
      </c>
    </row>
    <row r="3" spans="1:2" ht="15" thickBot="1">
      <c r="A3" s="59" t="s">
        <v>1</v>
      </c>
      <c r="B3" s="60" t="s">
        <v>2</v>
      </c>
    </row>
    <row r="4" spans="1:2" ht="15" thickTop="1">
      <c r="A4" s="2">
        <v>0</v>
      </c>
      <c r="B4" s="2">
        <v>23881</v>
      </c>
    </row>
    <row r="5" spans="1:2">
      <c r="A5" s="2">
        <v>1</v>
      </c>
      <c r="B5" s="2">
        <v>4503</v>
      </c>
    </row>
    <row r="6" spans="1:2">
      <c r="A6" s="2">
        <v>2</v>
      </c>
      <c r="B6" s="2">
        <v>936</v>
      </c>
    </row>
    <row r="7" spans="1:2">
      <c r="A7" s="2">
        <v>3</v>
      </c>
      <c r="B7" s="2">
        <v>160</v>
      </c>
    </row>
    <row r="8" spans="1:2">
      <c r="A8" s="2">
        <v>4</v>
      </c>
      <c r="B8" s="2">
        <v>33</v>
      </c>
    </row>
    <row r="9" spans="1:2">
      <c r="A9" s="2">
        <v>5</v>
      </c>
      <c r="B9" s="2">
        <v>14</v>
      </c>
    </row>
    <row r="10" spans="1:2">
      <c r="A10" s="2">
        <v>6</v>
      </c>
      <c r="B10" s="2">
        <v>3</v>
      </c>
    </row>
    <row r="11" spans="1:2">
      <c r="A11" s="2">
        <v>7</v>
      </c>
      <c r="B11" s="2">
        <v>1</v>
      </c>
    </row>
    <row r="12" spans="1:2">
      <c r="A12" s="61" t="s">
        <v>3</v>
      </c>
      <c r="B12" s="61">
        <f>SUM(B4:B11)</f>
        <v>29531</v>
      </c>
    </row>
    <row r="17" spans="1:2">
      <c r="A17" s="1"/>
      <c r="B1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zoomScale="120" zoomScaleNormal="120" workbookViewId="0">
      <selection activeCell="D18" sqref="D18"/>
    </sheetView>
  </sheetViews>
  <sheetFormatPr defaultRowHeight="14.4"/>
  <cols>
    <col min="3" max="3" width="15.44140625" customWidth="1"/>
    <col min="5" max="5" width="12.88671875" customWidth="1"/>
  </cols>
  <sheetData>
    <row r="1" spans="1:6">
      <c r="A1" s="77" t="s">
        <v>7</v>
      </c>
      <c r="B1" s="77"/>
      <c r="C1" s="78" t="s">
        <v>13</v>
      </c>
      <c r="D1" s="78"/>
      <c r="E1" s="78"/>
      <c r="F1" s="3"/>
    </row>
    <row r="2" spans="1:6" ht="16.2">
      <c r="A2" s="19" t="s">
        <v>1</v>
      </c>
      <c r="B2" s="19" t="s">
        <v>2</v>
      </c>
      <c r="C2" s="21" t="s">
        <v>5</v>
      </c>
      <c r="D2" s="21" t="s">
        <v>4</v>
      </c>
      <c r="E2" s="21" t="s">
        <v>6</v>
      </c>
      <c r="F2" s="4"/>
    </row>
    <row r="3" spans="1:6">
      <c r="A3" s="5">
        <v>0</v>
      </c>
      <c r="B3" s="5">
        <v>23881</v>
      </c>
      <c r="C3" s="6">
        <f>B3/B$11</f>
        <v>0.80867562900003387</v>
      </c>
      <c r="D3" s="7">
        <f>A3*C3</f>
        <v>0</v>
      </c>
      <c r="E3" s="7">
        <f>(A3-D$11)^2*C3</f>
        <v>4.6508238684345934E-2</v>
      </c>
      <c r="F3" s="4"/>
    </row>
    <row r="4" spans="1:6">
      <c r="A4" s="5">
        <v>1</v>
      </c>
      <c r="B4" s="5">
        <v>4503</v>
      </c>
      <c r="C4" s="6">
        <f t="shared" ref="C4:C10" si="0">B4/B$11</f>
        <v>0.15248383055094647</v>
      </c>
      <c r="D4" s="7">
        <f t="shared" ref="D4:D10" si="1">A4*C4</f>
        <v>0.15248383055094647</v>
      </c>
      <c r="E4" s="7">
        <f t="shared" ref="E4:E10" si="2">(A4-D$11)^2*C4</f>
        <v>8.8117361792866014E-2</v>
      </c>
      <c r="F4" s="4"/>
    </row>
    <row r="5" spans="1:6">
      <c r="A5" s="5">
        <v>2</v>
      </c>
      <c r="B5" s="5">
        <v>936</v>
      </c>
      <c r="C5" s="6">
        <f t="shared" si="0"/>
        <v>3.1695506416985542E-2</v>
      </c>
      <c r="D5" s="7">
        <f t="shared" si="1"/>
        <v>6.3391012833971083E-2</v>
      </c>
      <c r="E5" s="7">
        <f t="shared" si="2"/>
        <v>9.8200554084723599E-2</v>
      </c>
      <c r="F5" s="4"/>
    </row>
    <row r="6" spans="1:6">
      <c r="A6" s="5">
        <v>3</v>
      </c>
      <c r="B6" s="5">
        <v>160</v>
      </c>
      <c r="C6" s="6">
        <f t="shared" si="0"/>
        <v>5.4180352849547931E-3</v>
      </c>
      <c r="D6" s="7">
        <f t="shared" si="1"/>
        <v>1.6254105854864379E-2</v>
      </c>
      <c r="E6" s="7">
        <f t="shared" si="2"/>
        <v>4.1277935136889543E-2</v>
      </c>
      <c r="F6" s="4"/>
    </row>
    <row r="7" spans="1:6">
      <c r="A7" s="5">
        <v>4</v>
      </c>
      <c r="B7" s="5">
        <v>33</v>
      </c>
      <c r="C7" s="6">
        <f t="shared" si="0"/>
        <v>1.117469777521926E-3</v>
      </c>
      <c r="D7" s="7">
        <f t="shared" si="1"/>
        <v>4.4698791100877041E-3</v>
      </c>
      <c r="E7" s="7">
        <f t="shared" si="2"/>
        <v>1.5799888776792972E-2</v>
      </c>
      <c r="F7" s="4"/>
    </row>
    <row r="8" spans="1:6">
      <c r="A8" s="5">
        <v>5</v>
      </c>
      <c r="B8" s="5">
        <v>14</v>
      </c>
      <c r="C8" s="6">
        <f t="shared" si="0"/>
        <v>4.7407808743354441E-4</v>
      </c>
      <c r="D8" s="7">
        <f t="shared" si="1"/>
        <v>2.3703904371677222E-3</v>
      </c>
      <c r="E8" s="7">
        <f t="shared" si="2"/>
        <v>1.0742303085243897E-2</v>
      </c>
      <c r="F8" s="4"/>
    </row>
    <row r="9" spans="1:6">
      <c r="A9" s="5">
        <v>6</v>
      </c>
      <c r="B9" s="5">
        <v>3</v>
      </c>
      <c r="C9" s="6">
        <f t="shared" si="0"/>
        <v>1.0158816159290238E-4</v>
      </c>
      <c r="D9" s="7">
        <f t="shared" si="1"/>
        <v>6.095289695574143E-4</v>
      </c>
      <c r="E9" s="7">
        <f t="shared" si="2"/>
        <v>3.3706669774130494E-3</v>
      </c>
      <c r="F9" s="4"/>
    </row>
    <row r="10" spans="1:6">
      <c r="A10" s="22">
        <v>7</v>
      </c>
      <c r="B10" s="22">
        <v>1</v>
      </c>
      <c r="C10" s="23">
        <f t="shared" si="0"/>
        <v>3.386272053096746E-5</v>
      </c>
      <c r="D10" s="24">
        <f t="shared" si="1"/>
        <v>2.3703904371677221E-4</v>
      </c>
      <c r="E10" s="24">
        <f t="shared" si="2"/>
        <v>1.547529396105594E-3</v>
      </c>
      <c r="F10" s="4"/>
    </row>
    <row r="11" spans="1:6" ht="18">
      <c r="A11" s="25" t="s">
        <v>14</v>
      </c>
      <c r="B11" s="25">
        <v>29531</v>
      </c>
      <c r="C11" s="26">
        <f>SUM(C3:C10)</f>
        <v>1</v>
      </c>
      <c r="D11" s="40">
        <f>SUM(D3:D10)</f>
        <v>0.23981578680031154</v>
      </c>
      <c r="E11" s="8">
        <f>SUM(E3:E10)</f>
        <v>0.30556447793438057</v>
      </c>
      <c r="F11" s="40">
        <f>SQRT(E11-D11)</f>
        <v>0.25641507587126977</v>
      </c>
    </row>
    <row r="12" spans="1:6">
      <c r="A12" s="3"/>
      <c r="B12" s="3"/>
      <c r="C12" s="3"/>
      <c r="D12" s="3"/>
      <c r="E12" s="3"/>
      <c r="F12" s="4"/>
    </row>
  </sheetData>
  <mergeCells count="2">
    <mergeCell ref="A1:B1"/>
    <mergeCell ref="C1:E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0"/>
  <sheetViews>
    <sheetView zoomScale="120" zoomScaleNormal="120" workbookViewId="0">
      <selection activeCell="B1" sqref="B1"/>
    </sheetView>
  </sheetViews>
  <sheetFormatPr defaultColWidth="8.88671875" defaultRowHeight="14.4"/>
  <cols>
    <col min="1" max="1" width="8.88671875" style="3"/>
    <col min="2" max="2" width="9" style="3" customWidth="1"/>
    <col min="3" max="3" width="8.88671875" style="3"/>
    <col min="4" max="4" width="10.5546875" style="3" customWidth="1"/>
    <col min="5" max="5" width="8.88671875" style="3"/>
    <col min="6" max="6" width="10.33203125" style="3" customWidth="1"/>
    <col min="7" max="16384" width="8.88671875" style="3"/>
  </cols>
  <sheetData>
    <row r="1" spans="1:5" ht="15" thickBot="1"/>
    <row r="2" spans="1:5" ht="15" thickTop="1">
      <c r="A2" s="79" t="s">
        <v>7</v>
      </c>
      <c r="B2" s="80"/>
      <c r="D2" s="81" t="s">
        <v>8</v>
      </c>
      <c r="E2" s="82"/>
    </row>
    <row r="3" spans="1:5">
      <c r="A3" s="11"/>
      <c r="B3" s="66">
        <v>0.23981578680031154</v>
      </c>
      <c r="D3" s="64" t="s">
        <v>9</v>
      </c>
      <c r="E3" s="68">
        <f>B3/B4^2</f>
        <v>3.6474610013346118</v>
      </c>
    </row>
    <row r="4" spans="1:5" ht="15" thickBot="1">
      <c r="A4" s="14"/>
      <c r="B4" s="67">
        <v>0.25641507587126977</v>
      </c>
      <c r="D4" s="65" t="s">
        <v>10</v>
      </c>
      <c r="E4" s="69">
        <f>E3*B3</f>
        <v>0.87471872985851207</v>
      </c>
    </row>
    <row r="5" spans="1:5" ht="15" thickTop="1"/>
    <row r="6" spans="1:5">
      <c r="A6" s="29" t="s">
        <v>11</v>
      </c>
      <c r="B6" s="30" t="s">
        <v>25</v>
      </c>
    </row>
    <row r="7" spans="1:5">
      <c r="A7" s="31">
        <v>0</v>
      </c>
      <c r="B7" s="32">
        <f>GAMMADIST(A7,$E$4,1/$E$3,TRUE)</f>
        <v>0</v>
      </c>
    </row>
    <row r="8" spans="1:5">
      <c r="A8" s="31">
        <v>0.05</v>
      </c>
      <c r="B8" s="32">
        <f t="shared" ref="B8:B45" si="0">GAMMADIST(A8,$E$4,1/$E$3,TRUE)</f>
        <v>0.21775205143439572</v>
      </c>
    </row>
    <row r="9" spans="1:5">
      <c r="A9" s="31">
        <v>0.1</v>
      </c>
      <c r="B9" s="32">
        <f t="shared" si="0"/>
        <v>0.36828790807012551</v>
      </c>
    </row>
    <row r="10" spans="1:5">
      <c r="A10" s="31">
        <v>0.15</v>
      </c>
      <c r="B10" s="32">
        <f t="shared" si="0"/>
        <v>0.48568241958354208</v>
      </c>
    </row>
    <row r="11" spans="1:5">
      <c r="A11" s="31">
        <v>0.2</v>
      </c>
      <c r="B11" s="32">
        <f t="shared" si="0"/>
        <v>0.57940337150627885</v>
      </c>
    </row>
    <row r="12" spans="1:5" ht="18">
      <c r="A12" s="31">
        <v>0.25</v>
      </c>
      <c r="B12" s="32">
        <f t="shared" si="0"/>
        <v>0.65505572399683443</v>
      </c>
      <c r="D12" s="55" t="s">
        <v>21</v>
      </c>
    </row>
    <row r="13" spans="1:5">
      <c r="A13" s="31">
        <v>0.3</v>
      </c>
      <c r="B13" s="32">
        <f t="shared" si="0"/>
        <v>0.716520453110287</v>
      </c>
    </row>
    <row r="14" spans="1:5">
      <c r="A14" s="31">
        <v>0.35</v>
      </c>
      <c r="B14" s="32">
        <f t="shared" si="0"/>
        <v>0.76667214035835429</v>
      </c>
      <c r="D14" s="18"/>
    </row>
    <row r="15" spans="1:5">
      <c r="A15" s="31">
        <v>0.4</v>
      </c>
      <c r="B15" s="32">
        <f t="shared" si="0"/>
        <v>0.80771750385806618</v>
      </c>
      <c r="D15" s="18"/>
    </row>
    <row r="16" spans="1:5">
      <c r="A16" s="31">
        <v>0.45</v>
      </c>
      <c r="B16" s="32">
        <f t="shared" si="0"/>
        <v>0.84138629732622561</v>
      </c>
      <c r="D16" s="18"/>
    </row>
    <row r="17" spans="1:4">
      <c r="A17" s="31">
        <v>0.5</v>
      </c>
      <c r="B17" s="32">
        <f t="shared" si="0"/>
        <v>0.8690528205442507</v>
      </c>
      <c r="D17" s="18"/>
    </row>
    <row r="18" spans="1:4">
      <c r="A18" s="31">
        <v>0.55000000000000004</v>
      </c>
      <c r="B18" s="32">
        <f t="shared" si="0"/>
        <v>0.89181909971999607</v>
      </c>
    </row>
    <row r="19" spans="1:4">
      <c r="A19" s="31">
        <v>0.6</v>
      </c>
      <c r="B19" s="32">
        <f t="shared" si="0"/>
        <v>0.91057458303631178</v>
      </c>
    </row>
    <row r="20" spans="1:4">
      <c r="A20" s="31">
        <v>0.65</v>
      </c>
      <c r="B20" s="32">
        <f t="shared" si="0"/>
        <v>0.9260406171820682</v>
      </c>
    </row>
    <row r="21" spans="1:4">
      <c r="A21" s="31">
        <v>0.7</v>
      </c>
      <c r="B21" s="32">
        <f t="shared" si="0"/>
        <v>0.93880444564377707</v>
      </c>
    </row>
    <row r="22" spans="1:4">
      <c r="A22" s="31">
        <v>0.75</v>
      </c>
      <c r="B22" s="32">
        <f t="shared" si="0"/>
        <v>0.94934547892694265</v>
      </c>
    </row>
    <row r="23" spans="1:4">
      <c r="A23" s="31">
        <v>0.8</v>
      </c>
      <c r="B23" s="32">
        <f t="shared" si="0"/>
        <v>0.95805602939192491</v>
      </c>
    </row>
    <row r="24" spans="1:4">
      <c r="A24" s="31">
        <v>0.85</v>
      </c>
      <c r="B24" s="32">
        <f t="shared" si="0"/>
        <v>0.96525774592017288</v>
      </c>
    </row>
    <row r="25" spans="1:4">
      <c r="A25" s="31">
        <v>0.9</v>
      </c>
      <c r="B25" s="32">
        <f t="shared" si="0"/>
        <v>0.97121473797042057</v>
      </c>
      <c r="D25" s="18"/>
    </row>
    <row r="26" spans="1:4">
      <c r="A26" s="31">
        <v>0.95</v>
      </c>
      <c r="B26" s="32">
        <f t="shared" si="0"/>
        <v>0.97614416518842784</v>
      </c>
      <c r="D26" s="18"/>
    </row>
    <row r="27" spans="1:4">
      <c r="A27" s="31">
        <v>1</v>
      </c>
      <c r="B27" s="32">
        <f t="shared" si="0"/>
        <v>0.9802247779611809</v>
      </c>
      <c r="D27" s="18"/>
    </row>
    <row r="28" spans="1:4">
      <c r="A28" s="31">
        <v>1.05</v>
      </c>
      <c r="B28" s="32">
        <f t="shared" si="0"/>
        <v>0.98360385600484135</v>
      </c>
      <c r="D28" s="18"/>
    </row>
    <row r="29" spans="1:4">
      <c r="A29" s="31">
        <v>1.1000000000000001</v>
      </c>
      <c r="B29" s="32">
        <f t="shared" si="0"/>
        <v>0.9864028422845148</v>
      </c>
      <c r="D29" s="18"/>
    </row>
    <row r="30" spans="1:4">
      <c r="A30" s="31">
        <v>1.1499999999999999</v>
      </c>
      <c r="B30" s="32">
        <f t="shared" si="0"/>
        <v>0.98872195253113637</v>
      </c>
      <c r="D30" s="18"/>
    </row>
    <row r="31" spans="1:4">
      <c r="A31" s="31">
        <v>1.2</v>
      </c>
      <c r="B31" s="32">
        <f t="shared" si="0"/>
        <v>0.99064393672127271</v>
      </c>
      <c r="D31" s="18"/>
    </row>
    <row r="32" spans="1:4">
      <c r="A32" s="31">
        <v>1.25</v>
      </c>
      <c r="B32" s="32">
        <f t="shared" si="0"/>
        <v>0.99223716138207185</v>
      </c>
      <c r="D32" s="18"/>
    </row>
    <row r="33" spans="1:4">
      <c r="A33" s="31">
        <v>1.3</v>
      </c>
      <c r="B33" s="32">
        <f t="shared" si="0"/>
        <v>0.99355813792601</v>
      </c>
      <c r="D33" s="18"/>
    </row>
    <row r="34" spans="1:4">
      <c r="A34" s="31">
        <v>1.35</v>
      </c>
      <c r="B34" s="32">
        <f t="shared" si="0"/>
        <v>0.99465359929823294</v>
      </c>
      <c r="D34" s="18"/>
    </row>
    <row r="35" spans="1:4">
      <c r="A35" s="31">
        <v>1.4</v>
      </c>
      <c r="B35" s="32">
        <f t="shared" si="0"/>
        <v>0.99556220741281842</v>
      </c>
      <c r="D35" s="18"/>
    </row>
    <row r="36" spans="1:4">
      <c r="A36" s="31">
        <v>1.45</v>
      </c>
      <c r="B36" s="32">
        <f t="shared" si="0"/>
        <v>0.99631595933412054</v>
      </c>
      <c r="D36" s="18"/>
    </row>
    <row r="37" spans="1:4">
      <c r="A37" s="31">
        <v>1.5</v>
      </c>
      <c r="B37" s="32">
        <f t="shared" si="0"/>
        <v>0.99694134405296708</v>
      </c>
      <c r="D37" s="18"/>
    </row>
    <row r="38" spans="1:4">
      <c r="A38" s="31">
        <v>1.55</v>
      </c>
      <c r="B38" s="32">
        <f t="shared" si="0"/>
        <v>0.99746029790715351</v>
      </c>
      <c r="D38" s="18"/>
    </row>
    <row r="39" spans="1:4">
      <c r="A39" s="31">
        <v>1.6</v>
      </c>
      <c r="B39" s="32">
        <f t="shared" si="0"/>
        <v>0.99789099190135067</v>
      </c>
      <c r="D39" s="18"/>
    </row>
    <row r="40" spans="1:4">
      <c r="A40" s="31">
        <v>1.65</v>
      </c>
      <c r="B40" s="32">
        <f t="shared" si="0"/>
        <v>0.99824848183809201</v>
      </c>
      <c r="D40" s="18"/>
    </row>
    <row r="41" spans="1:4">
      <c r="A41" s="31">
        <v>1.7</v>
      </c>
      <c r="B41" s="32">
        <f t="shared" si="0"/>
        <v>0.998545245297356</v>
      </c>
      <c r="D41" s="18"/>
    </row>
    <row r="42" spans="1:4">
      <c r="A42" s="31">
        <v>1.75</v>
      </c>
      <c r="B42" s="32">
        <f t="shared" si="0"/>
        <v>0.99879162537578969</v>
      </c>
      <c r="D42" s="18"/>
    </row>
    <row r="43" spans="1:4">
      <c r="A43" s="31">
        <v>1.8</v>
      </c>
      <c r="B43" s="32">
        <f t="shared" si="0"/>
        <v>0.99899619753848223</v>
      </c>
      <c r="D43" s="18"/>
    </row>
    <row r="44" spans="1:4">
      <c r="A44" s="31">
        <v>1.85</v>
      </c>
      <c r="B44" s="32">
        <f t="shared" si="0"/>
        <v>0.99916607302794114</v>
      </c>
      <c r="D44" s="18"/>
    </row>
    <row r="45" spans="1:4">
      <c r="A45" s="31">
        <v>1.9</v>
      </c>
      <c r="B45" s="32">
        <f t="shared" si="0"/>
        <v>0.99930714989411928</v>
      </c>
      <c r="D45" s="18"/>
    </row>
    <row r="46" spans="1:4">
      <c r="A46" s="18"/>
      <c r="B46" s="17"/>
      <c r="D46" s="18"/>
    </row>
    <row r="47" spans="1:4">
      <c r="A47" s="18"/>
      <c r="B47" s="17"/>
      <c r="D47" s="18"/>
    </row>
    <row r="48" spans="1:4">
      <c r="A48" s="18"/>
      <c r="B48" s="17"/>
      <c r="D48" s="18"/>
    </row>
    <row r="49" spans="1:4">
      <c r="A49" s="18"/>
      <c r="B49" s="17"/>
      <c r="D49" s="18"/>
    </row>
    <row r="50" spans="1:4">
      <c r="A50" s="18"/>
      <c r="B50" s="17"/>
      <c r="D50" s="18"/>
    </row>
    <row r="51" spans="1:4">
      <c r="A51" s="18"/>
      <c r="B51" s="17"/>
      <c r="D51" s="18"/>
    </row>
    <row r="52" spans="1:4">
      <c r="A52" s="18"/>
      <c r="B52" s="17"/>
      <c r="D52" s="18"/>
    </row>
    <row r="53" spans="1:4">
      <c r="A53" s="18"/>
      <c r="B53" s="17"/>
      <c r="D53" s="18"/>
    </row>
    <row r="54" spans="1:4">
      <c r="A54" s="18"/>
      <c r="B54" s="17"/>
      <c r="D54" s="18"/>
    </row>
    <row r="55" spans="1:4">
      <c r="A55" s="18"/>
      <c r="B55" s="17"/>
      <c r="D55" s="18"/>
    </row>
    <row r="56" spans="1:4">
      <c r="A56" s="18"/>
      <c r="B56" s="17"/>
      <c r="D56" s="18"/>
    </row>
    <row r="57" spans="1:4">
      <c r="A57" s="18"/>
      <c r="B57" s="17"/>
      <c r="D57" s="18"/>
    </row>
    <row r="58" spans="1:4">
      <c r="A58" s="18"/>
      <c r="B58" s="17"/>
      <c r="D58" s="18"/>
    </row>
    <row r="59" spans="1:4">
      <c r="A59" s="18"/>
      <c r="B59" s="17"/>
      <c r="D59" s="18"/>
    </row>
    <row r="60" spans="1:4">
      <c r="A60" s="18"/>
      <c r="B60" s="17"/>
      <c r="D60" s="18"/>
    </row>
    <row r="61" spans="1:4">
      <c r="A61" s="18"/>
      <c r="B61" s="17"/>
      <c r="D61" s="18"/>
    </row>
    <row r="62" spans="1:4">
      <c r="A62" s="18"/>
      <c r="B62" s="17"/>
      <c r="D62" s="18"/>
    </row>
    <row r="63" spans="1:4">
      <c r="A63" s="18"/>
      <c r="B63" s="17"/>
      <c r="D63" s="18"/>
    </row>
    <row r="64" spans="1:4">
      <c r="A64" s="18"/>
      <c r="B64" s="17"/>
      <c r="D64" s="18"/>
    </row>
    <row r="65" spans="1:4">
      <c r="A65" s="18"/>
      <c r="B65" s="17"/>
      <c r="D65" s="18"/>
    </row>
    <row r="66" spans="1:4">
      <c r="A66" s="18"/>
      <c r="B66" s="17"/>
      <c r="D66" s="18"/>
    </row>
    <row r="67" spans="1:4">
      <c r="A67" s="18"/>
      <c r="B67" s="17"/>
      <c r="D67" s="18"/>
    </row>
    <row r="68" spans="1:4">
      <c r="A68" s="18"/>
      <c r="B68" s="17"/>
      <c r="D68" s="18"/>
    </row>
    <row r="69" spans="1:4">
      <c r="A69" s="18"/>
      <c r="B69" s="17"/>
      <c r="D69" s="18"/>
    </row>
    <row r="70" spans="1:4">
      <c r="A70" s="18"/>
      <c r="B70" s="17"/>
      <c r="D70" s="18"/>
    </row>
    <row r="71" spans="1:4">
      <c r="A71" s="18"/>
      <c r="B71" s="17"/>
      <c r="D71" s="18"/>
    </row>
    <row r="72" spans="1:4">
      <c r="A72" s="18"/>
      <c r="B72" s="17"/>
      <c r="D72" s="18"/>
    </row>
    <row r="73" spans="1:4">
      <c r="A73" s="18"/>
      <c r="B73" s="17"/>
      <c r="D73" s="18"/>
    </row>
    <row r="74" spans="1:4">
      <c r="A74" s="18"/>
      <c r="B74" s="17"/>
      <c r="D74" s="18"/>
    </row>
    <row r="75" spans="1:4">
      <c r="A75" s="18"/>
      <c r="B75" s="17"/>
      <c r="D75" s="18"/>
    </row>
    <row r="76" spans="1:4">
      <c r="A76" s="18"/>
      <c r="B76" s="17"/>
      <c r="D76" s="18"/>
    </row>
    <row r="77" spans="1:4">
      <c r="A77" s="18"/>
      <c r="B77" s="17"/>
      <c r="D77" s="18"/>
    </row>
    <row r="78" spans="1:4">
      <c r="A78" s="18"/>
      <c r="B78" s="17"/>
      <c r="D78" s="18"/>
    </row>
    <row r="79" spans="1:4">
      <c r="A79" s="18"/>
      <c r="B79" s="17"/>
      <c r="D79" s="18"/>
    </row>
    <row r="80" spans="1:4">
      <c r="A80" s="18"/>
      <c r="B80" s="17"/>
      <c r="D80" s="18"/>
    </row>
    <row r="81" spans="1:4">
      <c r="A81" s="18"/>
      <c r="B81" s="17"/>
      <c r="D81" s="18"/>
    </row>
    <row r="82" spans="1:4">
      <c r="A82" s="18"/>
      <c r="B82" s="17"/>
      <c r="D82" s="18"/>
    </row>
    <row r="83" spans="1:4">
      <c r="A83" s="18"/>
      <c r="B83" s="17"/>
      <c r="D83" s="18"/>
    </row>
    <row r="84" spans="1:4">
      <c r="A84" s="18"/>
      <c r="B84" s="17"/>
      <c r="D84" s="18"/>
    </row>
    <row r="85" spans="1:4">
      <c r="A85" s="18"/>
      <c r="B85" s="17"/>
      <c r="D85" s="18"/>
    </row>
    <row r="86" spans="1:4">
      <c r="A86" s="18"/>
      <c r="B86" s="17"/>
      <c r="D86" s="18"/>
    </row>
    <row r="87" spans="1:4">
      <c r="A87" s="18"/>
      <c r="B87" s="17"/>
      <c r="D87" s="18"/>
    </row>
    <row r="88" spans="1:4">
      <c r="A88" s="18"/>
      <c r="B88" s="17"/>
      <c r="D88" s="18"/>
    </row>
    <row r="89" spans="1:4">
      <c r="A89" s="18"/>
      <c r="B89" s="17"/>
      <c r="D89" s="18"/>
    </row>
    <row r="90" spans="1:4">
      <c r="A90" s="18"/>
      <c r="B90" s="17"/>
      <c r="D90" s="18"/>
    </row>
    <row r="91" spans="1:4">
      <c r="A91" s="18"/>
      <c r="B91" s="17"/>
      <c r="D91" s="18"/>
    </row>
    <row r="92" spans="1:4">
      <c r="A92" s="18"/>
    </row>
    <row r="93" spans="1:4">
      <c r="A93" s="18"/>
    </row>
    <row r="94" spans="1:4">
      <c r="A94" s="18"/>
    </row>
    <row r="95" spans="1:4">
      <c r="A95" s="18"/>
    </row>
    <row r="96" spans="1:4">
      <c r="A96" s="18"/>
    </row>
    <row r="97" spans="1:1">
      <c r="A97" s="18"/>
    </row>
    <row r="98" spans="1:1">
      <c r="A98" s="18"/>
    </row>
    <row r="99" spans="1:1">
      <c r="A99" s="18"/>
    </row>
    <row r="100" spans="1:1">
      <c r="A100" s="18"/>
    </row>
  </sheetData>
  <mergeCells count="2">
    <mergeCell ref="A2:B2"/>
    <mergeCell ref="D2:E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00"/>
  <sheetViews>
    <sheetView workbookViewId="0">
      <selection activeCell="B8" sqref="B8"/>
    </sheetView>
  </sheetViews>
  <sheetFormatPr defaultColWidth="8.88671875" defaultRowHeight="14.4"/>
  <cols>
    <col min="1" max="1" width="8.88671875" style="3"/>
    <col min="2" max="2" width="16.6640625" style="3" bestFit="1" customWidth="1"/>
    <col min="3" max="3" width="8.88671875" style="3"/>
    <col min="4" max="4" width="10.5546875" style="3" customWidth="1"/>
    <col min="5" max="5" width="8.88671875" style="3"/>
    <col min="6" max="6" width="10.33203125" style="3" customWidth="1"/>
    <col min="7" max="10" width="8.88671875" style="3"/>
    <col min="11" max="11" width="12" style="3" customWidth="1"/>
    <col min="12" max="16384" width="8.88671875" style="3"/>
  </cols>
  <sheetData>
    <row r="1" spans="1:7" ht="15" thickBot="1"/>
    <row r="2" spans="1:7" ht="15" thickTop="1">
      <c r="A2" s="27" t="s">
        <v>7</v>
      </c>
      <c r="B2" s="9"/>
      <c r="D2" s="28" t="s">
        <v>8</v>
      </c>
      <c r="E2" s="10"/>
    </row>
    <row r="3" spans="1:7">
      <c r="A3" s="11"/>
      <c r="B3" s="62">
        <v>0.23981578680031154</v>
      </c>
      <c r="D3" s="12" t="s">
        <v>9</v>
      </c>
      <c r="E3" s="13">
        <f>B3/B4^2</f>
        <v>3.6474610013346118</v>
      </c>
    </row>
    <row r="4" spans="1:7" ht="15" thickBot="1">
      <c r="A4" s="14"/>
      <c r="B4" s="63">
        <v>0.25641507587126977</v>
      </c>
      <c r="D4" s="15" t="s">
        <v>10</v>
      </c>
      <c r="E4" s="16">
        <f>E3*B3</f>
        <v>0.87471872985851207</v>
      </c>
    </row>
    <row r="5" spans="1:7" ht="15" thickTop="1"/>
    <row r="6" spans="1:7">
      <c r="A6" s="29" t="s">
        <v>11</v>
      </c>
      <c r="B6" s="30" t="s">
        <v>15</v>
      </c>
    </row>
    <row r="7" spans="1:7">
      <c r="A7" s="31">
        <v>0</v>
      </c>
      <c r="B7" s="32">
        <f>GAMMADIST(A7,($E$4+7),1/($E$3+1),TRUE)</f>
        <v>0</v>
      </c>
    </row>
    <row r="8" spans="1:7">
      <c r="A8" s="31">
        <v>0.05</v>
      </c>
      <c r="B8" s="32">
        <f t="shared" ref="B8:B45" si="0">GAMMADIST(A8,($E$4+7),1/($E$3+1),TRUE)</f>
        <v>2.6916051321118558E-10</v>
      </c>
    </row>
    <row r="9" spans="1:7">
      <c r="A9" s="31">
        <v>0.1</v>
      </c>
      <c r="B9" s="32">
        <f t="shared" si="0"/>
        <v>5.1446580909154339E-8</v>
      </c>
    </row>
    <row r="10" spans="1:7">
      <c r="A10" s="31">
        <v>0.15</v>
      </c>
      <c r="B10" s="32">
        <f t="shared" si="0"/>
        <v>1.0211700335437622E-6</v>
      </c>
    </row>
    <row r="11" spans="1:7" ht="18">
      <c r="A11" s="31">
        <v>0.2</v>
      </c>
      <c r="B11" s="32">
        <f t="shared" si="0"/>
        <v>8.0221406365818026E-6</v>
      </c>
      <c r="D11" s="55" t="s">
        <v>22</v>
      </c>
    </row>
    <row r="12" spans="1:7" ht="18">
      <c r="A12" s="31">
        <v>0.25</v>
      </c>
      <c r="B12" s="32">
        <f t="shared" si="0"/>
        <v>3.7934600093712189E-5</v>
      </c>
      <c r="D12" s="55" t="s">
        <v>23</v>
      </c>
    </row>
    <row r="13" spans="1:7">
      <c r="A13" s="31">
        <v>0.3</v>
      </c>
      <c r="B13" s="32">
        <f t="shared" si="0"/>
        <v>1.3015242565600754E-4</v>
      </c>
    </row>
    <row r="14" spans="1:7">
      <c r="A14" s="31">
        <v>0.35</v>
      </c>
      <c r="B14" s="32">
        <f t="shared" si="0"/>
        <v>3.5794500394928277E-4</v>
      </c>
      <c r="D14" s="18"/>
      <c r="F14" s="3" t="s">
        <v>16</v>
      </c>
    </row>
    <row r="15" spans="1:7">
      <c r="A15" s="31">
        <v>0.4</v>
      </c>
      <c r="B15" s="32">
        <f t="shared" si="0"/>
        <v>8.3745898128768893E-4</v>
      </c>
      <c r="D15" s="18"/>
      <c r="F15" s="3" t="s">
        <v>0</v>
      </c>
    </row>
    <row r="16" spans="1:7">
      <c r="A16" s="31">
        <v>0.45</v>
      </c>
      <c r="B16" s="32">
        <f t="shared" si="0"/>
        <v>1.732058664038801E-3</v>
      </c>
      <c r="D16" s="18"/>
      <c r="F16" s="44" t="s">
        <v>1</v>
      </c>
      <c r="G16" s="44" t="s">
        <v>2</v>
      </c>
    </row>
    <row r="17" spans="1:10">
      <c r="A17" s="31">
        <v>0.5</v>
      </c>
      <c r="B17" s="32">
        <f t="shared" si="0"/>
        <v>3.2508596051230598E-3</v>
      </c>
      <c r="D17" s="18"/>
      <c r="F17" s="45">
        <v>0</v>
      </c>
      <c r="G17" s="45">
        <v>23881</v>
      </c>
    </row>
    <row r="18" spans="1:10">
      <c r="A18" s="31">
        <v>0.55000000000000004</v>
      </c>
      <c r="B18" s="32">
        <f t="shared" si="0"/>
        <v>5.6414937731915247E-3</v>
      </c>
      <c r="C18" s="33"/>
      <c r="D18" s="34"/>
      <c r="E18" s="33"/>
      <c r="F18" s="45">
        <v>1</v>
      </c>
      <c r="G18" s="45">
        <v>4503</v>
      </c>
    </row>
    <row r="19" spans="1:10">
      <c r="A19" s="31">
        <v>0.6</v>
      </c>
      <c r="B19" s="32">
        <f t="shared" si="0"/>
        <v>9.178077161140042E-3</v>
      </c>
      <c r="C19" s="33"/>
      <c r="D19" s="35"/>
      <c r="E19" s="36"/>
      <c r="F19" s="45">
        <v>2</v>
      </c>
      <c r="G19" s="45">
        <v>936</v>
      </c>
      <c r="H19" s="42"/>
      <c r="I19" s="42" t="b">
        <v>0</v>
      </c>
      <c r="J19" s="42" t="s">
        <v>18</v>
      </c>
    </row>
    <row r="20" spans="1:10">
      <c r="A20" s="31">
        <v>0.65</v>
      </c>
      <c r="B20" s="32">
        <f t="shared" si="0"/>
        <v>1.4145933608603172E-2</v>
      </c>
      <c r="C20" s="33"/>
      <c r="D20" s="37"/>
      <c r="E20" s="38"/>
      <c r="F20" s="45">
        <v>3</v>
      </c>
      <c r="G20" s="45">
        <v>160</v>
      </c>
      <c r="H20" s="42" t="s">
        <v>19</v>
      </c>
      <c r="I20" s="42" t="s">
        <v>17</v>
      </c>
      <c r="J20" s="42" t="s">
        <v>17</v>
      </c>
    </row>
    <row r="21" spans="1:10">
      <c r="A21" s="31">
        <v>0.7</v>
      </c>
      <c r="B21" s="32">
        <f t="shared" si="0"/>
        <v>2.0824848972809954E-2</v>
      </c>
      <c r="C21" s="33"/>
      <c r="D21" s="37"/>
      <c r="E21" s="38"/>
      <c r="F21" s="20">
        <v>4</v>
      </c>
      <c r="G21" s="20">
        <v>33</v>
      </c>
      <c r="H21" s="18">
        <v>0.66125848156055955</v>
      </c>
      <c r="I21" s="41">
        <f>G21*H21</f>
        <v>21.821529891498464</v>
      </c>
      <c r="J21" s="41">
        <f>G21-I21</f>
        <v>11.178470108501536</v>
      </c>
    </row>
    <row r="22" spans="1:10">
      <c r="A22" s="31">
        <v>0.75</v>
      </c>
      <c r="B22" s="32">
        <f t="shared" si="0"/>
        <v>2.9472556537838781E-2</v>
      </c>
      <c r="C22" s="33"/>
      <c r="D22" s="37"/>
      <c r="E22" s="38"/>
      <c r="F22" s="20">
        <v>5</v>
      </c>
      <c r="G22" s="20">
        <v>14</v>
      </c>
      <c r="H22" s="43">
        <v>0.48938673064860888</v>
      </c>
      <c r="I22" s="41">
        <f t="shared" ref="I22:I24" si="1">G22*H22</f>
        <v>6.8514142290805244</v>
      </c>
      <c r="J22" s="41">
        <f t="shared" ref="J22:J24" si="2">G22-I22</f>
        <v>7.1485857709194756</v>
      </c>
    </row>
    <row r="23" spans="1:10">
      <c r="A23" s="31">
        <v>0.8</v>
      </c>
      <c r="B23" s="32">
        <f t="shared" si="0"/>
        <v>4.0309916095040109E-2</v>
      </c>
      <c r="C23" s="33"/>
      <c r="D23" s="37"/>
      <c r="E23" s="38"/>
      <c r="F23" s="20">
        <v>6</v>
      </c>
      <c r="G23" s="20">
        <v>3</v>
      </c>
      <c r="H23" s="18">
        <v>0.32901945720983533</v>
      </c>
      <c r="I23" s="41">
        <f t="shared" si="1"/>
        <v>0.98705837162950605</v>
      </c>
      <c r="J23" s="41">
        <f t="shared" si="2"/>
        <v>2.012941628370494</v>
      </c>
    </row>
    <row r="24" spans="1:10">
      <c r="A24" s="31">
        <v>0.85</v>
      </c>
      <c r="B24" s="32">
        <f t="shared" si="0"/>
        <v>5.3508818437793475E-2</v>
      </c>
      <c r="C24" s="33"/>
      <c r="D24" s="39"/>
      <c r="E24" s="38"/>
      <c r="F24" s="20">
        <v>7</v>
      </c>
      <c r="G24" s="20">
        <v>1</v>
      </c>
      <c r="H24" s="18">
        <v>0.20122420800481952</v>
      </c>
      <c r="I24" s="41">
        <f t="shared" si="1"/>
        <v>0.20122420800481952</v>
      </c>
      <c r="J24" s="41">
        <f t="shared" si="2"/>
        <v>0.79877579199518045</v>
      </c>
    </row>
    <row r="25" spans="1:10">
      <c r="A25" s="31">
        <v>0.9</v>
      </c>
      <c r="B25" s="32">
        <f t="shared" si="0"/>
        <v>6.9183510234180276E-2</v>
      </c>
      <c r="D25" s="18"/>
      <c r="F25" s="46" t="s">
        <v>3</v>
      </c>
      <c r="G25" s="46">
        <f>SUM(G17:G24)</f>
        <v>29531</v>
      </c>
      <c r="I25" s="41">
        <f>SUM(I21:I24)</f>
        <v>29.861226700213315</v>
      </c>
      <c r="J25" s="41">
        <f>SUM(J21:J24)</f>
        <v>21.138773299786685</v>
      </c>
    </row>
    <row r="26" spans="1:10">
      <c r="A26" s="31">
        <v>0.95</v>
      </c>
      <c r="B26" s="32">
        <f t="shared" si="0"/>
        <v>8.7385576859121364E-2</v>
      </c>
      <c r="D26" s="18"/>
    </row>
    <row r="27" spans="1:10">
      <c r="A27" s="31">
        <v>1</v>
      </c>
      <c r="B27" s="32">
        <f t="shared" si="0"/>
        <v>0.10810248826972567</v>
      </c>
      <c r="D27" s="18"/>
    </row>
    <row r="28" spans="1:10">
      <c r="A28" s="31">
        <v>1.05</v>
      </c>
      <c r="B28" s="32">
        <f t="shared" si="0"/>
        <v>0.13125948563607714</v>
      </c>
      <c r="D28" s="18"/>
    </row>
    <row r="29" spans="1:10">
      <c r="A29" s="31">
        <v>1.1000000000000001</v>
      </c>
      <c r="B29" s="32">
        <f t="shared" si="0"/>
        <v>0.15672413795797324</v>
      </c>
      <c r="D29" s="18"/>
    </row>
    <row r="30" spans="1:10">
      <c r="A30" s="31">
        <v>1.1499999999999999</v>
      </c>
      <c r="B30" s="32">
        <f t="shared" si="0"/>
        <v>0.18431315933356057</v>
      </c>
      <c r="D30" s="18"/>
    </row>
    <row r="31" spans="1:10">
      <c r="A31" s="31">
        <v>1.2</v>
      </c>
      <c r="B31" s="32">
        <f t="shared" si="0"/>
        <v>0.21380071249661639</v>
      </c>
      <c r="D31" s="18"/>
    </row>
    <row r="32" spans="1:10">
      <c r="A32" s="31">
        <v>1.25</v>
      </c>
      <c r="B32" s="32">
        <f t="shared" si="0"/>
        <v>0.24492754550458634</v>
      </c>
      <c r="D32" s="18"/>
    </row>
    <row r="33" spans="1:4">
      <c r="A33" s="31">
        <v>1.3</v>
      </c>
      <c r="B33" s="32">
        <f t="shared" si="0"/>
        <v>0.27741066822504623</v>
      </c>
      <c r="D33" s="18"/>
    </row>
    <row r="34" spans="1:4">
      <c r="A34" s="31">
        <v>1.35</v>
      </c>
      <c r="B34" s="32">
        <f t="shared" si="0"/>
        <v>0.31095263227605607</v>
      </c>
      <c r="D34" s="18"/>
    </row>
    <row r="35" spans="1:4">
      <c r="A35" s="31">
        <v>1.4</v>
      </c>
      <c r="B35" s="32">
        <f t="shared" si="0"/>
        <v>0.34525052518679822</v>
      </c>
      <c r="D35" s="18"/>
    </row>
    <row r="36" spans="1:4">
      <c r="A36" s="31">
        <v>1.45</v>
      </c>
      <c r="B36" s="32">
        <f t="shared" si="0"/>
        <v>0.38000401603444145</v>
      </c>
      <c r="D36" s="18"/>
    </row>
    <row r="37" spans="1:4">
      <c r="A37" s="31">
        <v>1.5</v>
      </c>
      <c r="B37" s="32">
        <f t="shared" si="0"/>
        <v>0.41492224726126786</v>
      </c>
      <c r="D37" s="18"/>
    </row>
    <row r="38" spans="1:4">
      <c r="A38" s="31">
        <v>1.55</v>
      </c>
      <c r="B38" s="32">
        <f t="shared" si="0"/>
        <v>0.44972994802616562</v>
      </c>
      <c r="D38" s="18"/>
    </row>
    <row r="39" spans="1:4">
      <c r="A39" s="31">
        <v>1.6</v>
      </c>
      <c r="B39" s="32">
        <f t="shared" si="0"/>
        <v>0.48417187493185582</v>
      </c>
      <c r="D39" s="18"/>
    </row>
    <row r="40" spans="1:4">
      <c r="A40" s="31">
        <v>1.65</v>
      </c>
      <c r="B40" s="32">
        <f t="shared" si="0"/>
        <v>0.51801652615954408</v>
      </c>
      <c r="D40" s="18"/>
    </row>
    <row r="41" spans="1:4">
      <c r="A41" s="31">
        <v>1.7</v>
      </c>
      <c r="B41" s="32">
        <f t="shared" si="0"/>
        <v>0.55105852929454235</v>
      </c>
      <c r="D41" s="18"/>
    </row>
    <row r="42" spans="1:4">
      <c r="A42" s="31">
        <v>1.75</v>
      </c>
      <c r="B42" s="32">
        <f t="shared" si="0"/>
        <v>0.58311973039057619</v>
      </c>
      <c r="D42" s="18"/>
    </row>
    <row r="43" spans="1:4">
      <c r="A43" s="31">
        <v>1.8</v>
      </c>
      <c r="B43" s="32">
        <f t="shared" si="0"/>
        <v>0.61405007165997749</v>
      </c>
      <c r="D43" s="18"/>
    </row>
    <row r="44" spans="1:4">
      <c r="A44" s="31">
        <v>1.85</v>
      </c>
      <c r="B44" s="32">
        <f t="shared" si="0"/>
        <v>0.64372705670115549</v>
      </c>
      <c r="D44" s="18"/>
    </row>
    <row r="45" spans="1:4">
      <c r="A45" s="31">
        <v>1.9</v>
      </c>
      <c r="B45" s="32">
        <f t="shared" si="0"/>
        <v>0.67205486900455136</v>
      </c>
      <c r="D45" s="18"/>
    </row>
    <row r="46" spans="1:4">
      <c r="A46" s="18"/>
      <c r="B46" s="17"/>
      <c r="D46" s="18"/>
    </row>
    <row r="47" spans="1:4">
      <c r="A47" s="18"/>
      <c r="B47" s="17"/>
      <c r="D47" s="18"/>
    </row>
    <row r="48" spans="1:4">
      <c r="A48" s="18"/>
      <c r="B48" s="17"/>
      <c r="D48" s="18"/>
    </row>
    <row r="49" spans="1:4">
      <c r="A49" s="18"/>
      <c r="B49" s="17"/>
      <c r="D49" s="18"/>
    </row>
    <row r="50" spans="1:4">
      <c r="A50" s="18"/>
      <c r="B50" s="17"/>
      <c r="D50" s="18"/>
    </row>
    <row r="51" spans="1:4">
      <c r="A51" s="18"/>
      <c r="B51" s="17"/>
      <c r="D51" s="18"/>
    </row>
    <row r="52" spans="1:4">
      <c r="A52" s="18"/>
      <c r="B52" s="17"/>
      <c r="D52" s="18"/>
    </row>
    <row r="53" spans="1:4">
      <c r="A53" s="18"/>
      <c r="B53" s="17"/>
      <c r="D53" s="18"/>
    </row>
    <row r="54" spans="1:4">
      <c r="A54" s="18"/>
      <c r="B54" s="17"/>
      <c r="D54" s="18"/>
    </row>
    <row r="55" spans="1:4">
      <c r="A55" s="18"/>
      <c r="B55" s="17"/>
      <c r="D55" s="18"/>
    </row>
    <row r="56" spans="1:4">
      <c r="A56" s="18"/>
      <c r="B56" s="17"/>
      <c r="D56" s="18"/>
    </row>
    <row r="57" spans="1:4">
      <c r="A57" s="18"/>
      <c r="B57" s="17"/>
      <c r="D57" s="18"/>
    </row>
    <row r="58" spans="1:4">
      <c r="A58" s="18"/>
      <c r="B58" s="17"/>
      <c r="D58" s="18"/>
    </row>
    <row r="59" spans="1:4">
      <c r="A59" s="18"/>
      <c r="B59" s="17"/>
      <c r="D59" s="18"/>
    </row>
    <row r="60" spans="1:4">
      <c r="A60" s="18"/>
      <c r="B60" s="17"/>
      <c r="D60" s="18"/>
    </row>
    <row r="61" spans="1:4">
      <c r="A61" s="18"/>
      <c r="B61" s="17"/>
      <c r="D61" s="18"/>
    </row>
    <row r="62" spans="1:4">
      <c r="A62" s="18"/>
      <c r="B62" s="17"/>
      <c r="D62" s="18"/>
    </row>
    <row r="63" spans="1:4">
      <c r="A63" s="18"/>
      <c r="B63" s="17"/>
      <c r="D63" s="18"/>
    </row>
    <row r="64" spans="1:4">
      <c r="A64" s="18"/>
      <c r="B64" s="17"/>
      <c r="D64" s="18"/>
    </row>
    <row r="65" spans="1:4">
      <c r="A65" s="18"/>
      <c r="B65" s="17"/>
      <c r="D65" s="18"/>
    </row>
    <row r="66" spans="1:4">
      <c r="A66" s="18"/>
      <c r="B66" s="17"/>
      <c r="D66" s="18"/>
    </row>
    <row r="67" spans="1:4">
      <c r="A67" s="18"/>
      <c r="B67" s="17"/>
      <c r="D67" s="18"/>
    </row>
    <row r="68" spans="1:4">
      <c r="A68" s="18"/>
      <c r="B68" s="17"/>
      <c r="D68" s="18"/>
    </row>
    <row r="69" spans="1:4">
      <c r="A69" s="18"/>
      <c r="B69" s="17"/>
      <c r="D69" s="18"/>
    </row>
    <row r="70" spans="1:4">
      <c r="A70" s="18"/>
      <c r="B70" s="17"/>
      <c r="D70" s="18"/>
    </row>
    <row r="71" spans="1:4">
      <c r="A71" s="18"/>
      <c r="B71" s="17"/>
      <c r="D71" s="18"/>
    </row>
    <row r="72" spans="1:4">
      <c r="A72" s="18"/>
      <c r="B72" s="17"/>
      <c r="D72" s="18"/>
    </row>
    <row r="73" spans="1:4">
      <c r="A73" s="18"/>
      <c r="B73" s="17"/>
      <c r="D73" s="18"/>
    </row>
    <row r="74" spans="1:4">
      <c r="A74" s="18"/>
      <c r="B74" s="17"/>
      <c r="D74" s="18"/>
    </row>
    <row r="75" spans="1:4">
      <c r="A75" s="18"/>
      <c r="B75" s="17"/>
      <c r="D75" s="18"/>
    </row>
    <row r="76" spans="1:4">
      <c r="A76" s="18"/>
      <c r="B76" s="17"/>
      <c r="D76" s="18"/>
    </row>
    <row r="77" spans="1:4">
      <c r="A77" s="18"/>
      <c r="B77" s="17"/>
      <c r="D77" s="18"/>
    </row>
    <row r="78" spans="1:4">
      <c r="A78" s="18"/>
      <c r="B78" s="17"/>
      <c r="D78" s="18"/>
    </row>
    <row r="79" spans="1:4">
      <c r="A79" s="18"/>
      <c r="B79" s="17"/>
      <c r="D79" s="18"/>
    </row>
    <row r="80" spans="1:4">
      <c r="A80" s="18"/>
      <c r="B80" s="17"/>
      <c r="D80" s="18"/>
    </row>
    <row r="81" spans="1:4">
      <c r="A81" s="18"/>
      <c r="B81" s="17"/>
      <c r="D81" s="18"/>
    </row>
    <row r="82" spans="1:4">
      <c r="A82" s="18"/>
      <c r="B82" s="17"/>
      <c r="D82" s="18"/>
    </row>
    <row r="83" spans="1:4">
      <c r="A83" s="18"/>
      <c r="B83" s="17"/>
      <c r="D83" s="18"/>
    </row>
    <row r="84" spans="1:4">
      <c r="A84" s="18"/>
      <c r="B84" s="17"/>
      <c r="D84" s="18"/>
    </row>
    <row r="85" spans="1:4">
      <c r="A85" s="18"/>
      <c r="B85" s="17"/>
      <c r="D85" s="18"/>
    </row>
    <row r="86" spans="1:4">
      <c r="A86" s="18"/>
      <c r="B86" s="17"/>
      <c r="D86" s="18"/>
    </row>
    <row r="87" spans="1:4">
      <c r="A87" s="18"/>
      <c r="B87" s="17"/>
      <c r="D87" s="18"/>
    </row>
    <row r="88" spans="1:4">
      <c r="A88" s="18"/>
      <c r="B88" s="17"/>
      <c r="D88" s="18"/>
    </row>
    <row r="89" spans="1:4">
      <c r="A89" s="18"/>
      <c r="B89" s="17"/>
      <c r="D89" s="18"/>
    </row>
    <row r="90" spans="1:4">
      <c r="A90" s="18"/>
      <c r="B90" s="17"/>
      <c r="D90" s="18"/>
    </row>
    <row r="91" spans="1:4">
      <c r="A91" s="18"/>
      <c r="B91" s="17"/>
      <c r="D91" s="18"/>
    </row>
    <row r="92" spans="1:4">
      <c r="A92" s="18"/>
    </row>
    <row r="93" spans="1:4">
      <c r="A93" s="18"/>
    </row>
    <row r="94" spans="1:4">
      <c r="A94" s="18"/>
    </row>
    <row r="95" spans="1:4">
      <c r="A95" s="18"/>
    </row>
    <row r="96" spans="1:4">
      <c r="A96" s="18"/>
    </row>
    <row r="97" spans="1:1">
      <c r="A97" s="18"/>
    </row>
    <row r="98" spans="1:1">
      <c r="A98" s="18"/>
    </row>
    <row r="99" spans="1:1">
      <c r="A99" s="18"/>
    </row>
    <row r="100" spans="1:1">
      <c r="A100" s="1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C13" sqref="C13"/>
    </sheetView>
  </sheetViews>
  <sheetFormatPr defaultRowHeight="14.4"/>
  <cols>
    <col min="3" max="3" width="10.88671875" customWidth="1"/>
    <col min="5" max="5" width="12.6640625" customWidth="1"/>
  </cols>
  <sheetData>
    <row r="1" spans="1:7" ht="15.6">
      <c r="A1" s="70" t="s">
        <v>8</v>
      </c>
      <c r="B1" s="70"/>
    </row>
    <row r="2" spans="1:7" ht="15.6">
      <c r="A2" s="72" t="s">
        <v>9</v>
      </c>
      <c r="B2" s="71">
        <v>3.6474610013346118</v>
      </c>
    </row>
    <row r="3" spans="1:7" ht="15.6">
      <c r="A3" s="72" t="s">
        <v>10</v>
      </c>
      <c r="B3" s="71">
        <v>0.87471872985851207</v>
      </c>
      <c r="C3" s="3"/>
      <c r="D3" s="3"/>
      <c r="E3" s="3"/>
      <c r="F3" s="3"/>
      <c r="G3" s="3"/>
    </row>
    <row r="4" spans="1:7">
      <c r="B4" s="3"/>
      <c r="G4" s="3"/>
    </row>
    <row r="5" spans="1:7" ht="15.6">
      <c r="A5" s="73" t="s">
        <v>1</v>
      </c>
      <c r="B5" s="74" t="s">
        <v>2</v>
      </c>
      <c r="C5" s="47" t="s">
        <v>12</v>
      </c>
      <c r="D5" s="76" t="s">
        <v>20</v>
      </c>
      <c r="G5" s="3"/>
    </row>
    <row r="6" spans="1:7" ht="15.6">
      <c r="A6" s="48">
        <v>4</v>
      </c>
      <c r="B6" s="49">
        <v>33</v>
      </c>
      <c r="C6" s="75">
        <f>($B$3+A6)/(1+$B$2)</f>
        <v>1.0488993298617542</v>
      </c>
      <c r="D6" s="50">
        <f>B6*C6</f>
        <v>34.613677885437887</v>
      </c>
      <c r="G6" s="3"/>
    </row>
    <row r="7" spans="1:7" ht="15.6">
      <c r="A7" s="48">
        <v>5</v>
      </c>
      <c r="B7" s="49">
        <v>14</v>
      </c>
      <c r="C7" s="75">
        <f t="shared" ref="C7:C9" si="0">($B$3+A7)/(1+$B$2)</f>
        <v>1.2640705813715205</v>
      </c>
      <c r="D7" s="50">
        <f>B7*C7</f>
        <v>17.696988139201288</v>
      </c>
      <c r="G7" s="3"/>
    </row>
    <row r="8" spans="1:7" ht="15.6">
      <c r="A8" s="48">
        <v>6</v>
      </c>
      <c r="B8" s="49">
        <v>3</v>
      </c>
      <c r="C8" s="75">
        <f t="shared" si="0"/>
        <v>1.4792418328812866</v>
      </c>
      <c r="D8" s="50">
        <f>B8*C8</f>
        <v>4.4377254986438599</v>
      </c>
      <c r="E8" s="3"/>
      <c r="F8" s="3"/>
      <c r="G8" s="3"/>
    </row>
    <row r="9" spans="1:7" ht="16.2" thickBot="1">
      <c r="A9" s="48">
        <v>7</v>
      </c>
      <c r="B9" s="49">
        <v>1</v>
      </c>
      <c r="C9" s="75">
        <f t="shared" si="0"/>
        <v>1.694413084391053</v>
      </c>
      <c r="D9" s="51">
        <f>B9*C9</f>
        <v>1.694413084391053</v>
      </c>
      <c r="E9" s="3"/>
      <c r="F9" s="3"/>
      <c r="G9" s="3"/>
    </row>
    <row r="10" spans="1:7" ht="16.2" thickTop="1">
      <c r="A10" s="52"/>
      <c r="B10" s="53"/>
      <c r="C10" s="53"/>
      <c r="D10" s="54">
        <f>SUM(D6:D9)</f>
        <v>58.442804607674084</v>
      </c>
    </row>
    <row r="13" spans="1:7" ht="18">
      <c r="C13" s="5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>
      <selection activeCell="F23" sqref="F23"/>
    </sheetView>
  </sheetViews>
  <sheetFormatPr defaultRowHeight="14.4"/>
  <sheetData>
    <row r="1" spans="1:5" ht="15" thickTop="1">
      <c r="A1" s="83" t="s">
        <v>0</v>
      </c>
      <c r="B1" s="83"/>
      <c r="C1" s="83"/>
      <c r="D1" s="89" t="s">
        <v>26</v>
      </c>
      <c r="E1" s="90" t="s">
        <v>27</v>
      </c>
    </row>
    <row r="2" spans="1:5" ht="15" thickBot="1">
      <c r="A2" s="83"/>
      <c r="B2" s="83"/>
      <c r="C2" s="83"/>
      <c r="D2" s="91">
        <v>3.6474610013346118</v>
      </c>
      <c r="E2" s="92">
        <v>0.87471872985851207</v>
      </c>
    </row>
    <row r="3" spans="1:5" ht="15.6" thickTop="1" thickBot="1">
      <c r="A3" s="94" t="s">
        <v>1</v>
      </c>
      <c r="B3" s="94" t="s">
        <v>2</v>
      </c>
      <c r="C3" s="95" t="s">
        <v>28</v>
      </c>
      <c r="D3" s="96" t="s">
        <v>29</v>
      </c>
      <c r="E3" s="97" t="s">
        <v>30</v>
      </c>
    </row>
    <row r="4" spans="1:5" ht="15" thickTop="1">
      <c r="A4" s="84">
        <v>0</v>
      </c>
      <c r="B4" s="84">
        <v>23881</v>
      </c>
      <c r="C4" s="85">
        <v>-0.21193537344550872</v>
      </c>
      <c r="D4" s="86">
        <v>-5061.2286532521939</v>
      </c>
      <c r="E4" s="87">
        <v>23891.080432157145</v>
      </c>
    </row>
    <row r="5" spans="1:5">
      <c r="A5" s="84">
        <v>1</v>
      </c>
      <c r="B5" s="84">
        <v>4503</v>
      </c>
      <c r="C5" s="85">
        <v>-1.8821093187224145</v>
      </c>
      <c r="D5" s="86">
        <v>-8475.1382622070323</v>
      </c>
      <c r="E5" s="87">
        <v>4496.6435483543746</v>
      </c>
    </row>
    <row r="6" spans="1:5">
      <c r="A6" s="84">
        <v>2</v>
      </c>
      <c r="B6" s="84">
        <v>936</v>
      </c>
      <c r="C6" s="85">
        <v>-3.483118911147431</v>
      </c>
      <c r="D6" s="86">
        <v>-3260.1993008339955</v>
      </c>
      <c r="E6" s="87">
        <v>906.94057237670904</v>
      </c>
    </row>
    <row r="7" spans="1:5">
      <c r="A7" s="84">
        <v>3</v>
      </c>
      <c r="B7" s="84">
        <v>160</v>
      </c>
      <c r="C7" s="85">
        <v>-5.0620974127287086</v>
      </c>
      <c r="D7" s="86">
        <v>-809.93558603659335</v>
      </c>
      <c r="E7" s="87">
        <v>186.99809418959214</v>
      </c>
    </row>
    <row r="8" spans="1:5">
      <c r="A8" s="84">
        <v>4</v>
      </c>
      <c r="B8" s="84">
        <v>33</v>
      </c>
      <c r="C8" s="85">
        <v>-6.6302397487977505</v>
      </c>
      <c r="D8" s="86">
        <v>-218.79791171032576</v>
      </c>
      <c r="E8" s="87">
        <v>38.976390430264175</v>
      </c>
    </row>
    <row r="9" spans="1:5">
      <c r="A9" s="84">
        <v>5</v>
      </c>
      <c r="B9" s="84">
        <v>14</v>
      </c>
      <c r="C9" s="85">
        <v>-8.1919363041577604</v>
      </c>
      <c r="D9" s="86">
        <v>-114.68710825820864</v>
      </c>
      <c r="E9" s="87">
        <v>8.1764619604249589</v>
      </c>
    </row>
    <row r="10" spans="1:5">
      <c r="A10" s="84">
        <v>6</v>
      </c>
      <c r="B10" s="84">
        <v>3</v>
      </c>
      <c r="C10" s="85">
        <v>-9.7493586395386291</v>
      </c>
      <c r="D10" s="86">
        <v>-29.248075918615889</v>
      </c>
      <c r="E10" s="87">
        <v>1.7226041706268582</v>
      </c>
    </row>
    <row r="11" spans="1:5">
      <c r="A11" s="84">
        <v>7</v>
      </c>
      <c r="B11" s="84">
        <v>1</v>
      </c>
      <c r="C11" s="85">
        <v>-11.303739107164215</v>
      </c>
      <c r="D11" s="86">
        <v>-11.303739107164215</v>
      </c>
      <c r="E11" s="87">
        <v>0.36402116438081078</v>
      </c>
    </row>
    <row r="12" spans="1:5">
      <c r="A12" s="84"/>
      <c r="B12" s="84">
        <v>29531</v>
      </c>
      <c r="C12" s="85"/>
      <c r="D12" s="93">
        <v>-25378.197722136319</v>
      </c>
      <c r="E12" s="8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1.Data</vt:lpstr>
      <vt:lpstr>2. Mean and variance estimates</vt:lpstr>
      <vt:lpstr>3. How many high mu drivers</vt:lpstr>
      <vt:lpstr>4. Gamma with k=4, 5, 6, 7</vt:lpstr>
      <vt:lpstr>5. Anticipating Benefit</vt:lpstr>
      <vt:lpstr>6. NB Fit</vt:lpstr>
      <vt:lpstr>Sheet2</vt:lpstr>
      <vt:lpstr>'2. Mean and variance estimates'!_Ref332467384</vt:lpstr>
      <vt:lpstr>'2. Mean and variance estimates'!_Ref332467492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</dc:creator>
  <cp:lastModifiedBy>Ezra</cp:lastModifiedBy>
  <dcterms:created xsi:type="dcterms:W3CDTF">2012-03-05T20:07:19Z</dcterms:created>
  <dcterms:modified xsi:type="dcterms:W3CDTF">2014-09-15T15:30:04Z</dcterms:modified>
</cp:coreProperties>
</file>